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1465" windowHeight="10080" tabRatio="885"/>
  </bookViews>
  <sheets>
    <sheet name="Навигация" sheetId="2" r:id="rId1"/>
    <sheet name="Погрузка и грузооборот" sheetId="47" r:id="rId2"/>
    <sheet name="Северо-Запад (всего)" sheetId="65" r:id="rId3"/>
    <sheet name="Дальний Восток (всего)" sheetId="35" r:id="rId4"/>
    <sheet name="Юг (всего)" sheetId="66" r:id="rId5"/>
    <sheet name="Скорости" sheetId="62" r:id="rId6"/>
    <sheet name="Оборот" sheetId="64" r:id="rId7"/>
    <sheet name="Рейсы и расстояния" sheetId="63" r:id="rId8"/>
    <sheet name="Ставки аренды" sheetId="67" r:id="rId9"/>
    <sheet name="Ставки перевалки" sheetId="69" r:id="rId10"/>
    <sheet name="Парк грузовых вагонов" sheetId="68" r:id="rId11"/>
    <sheet name="Операторы" sheetId="56" r:id="rId12"/>
    <sheet name="Производство" sheetId="57" r:id="rId13"/>
    <sheet name="Регистрация вагонов" sheetId="49" r:id="rId14"/>
    <sheet name="Баланс" sheetId="61" r:id="rId15"/>
    <sheet name="Настройки" sheetId="45" state="hidden" r:id="rId16"/>
    <sheet name="Ремонты" sheetId="52" r:id="rId17"/>
    <sheet name="Колеса" sheetId="51" r:id="rId18"/>
    <sheet name="Стоимость прочих запчастей" sheetId="50" r:id="rId19"/>
    <sheet name="Индекс эксплуатационных затрат" sheetId="70" r:id="rId20"/>
    <sheet name="Лист1" sheetId="46" state="hidden" r:id="rId21"/>
  </sheets>
  <externalReferences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Итог-7fce8515-c508-4b2f-a906-bcef1724f719" name="Итог" connection="Запрос — Итог"/>
        </x15:modelTables>
        <x15:extLst>
          <ext xmlns:x16="http://schemas.microsoft.com/office/spreadsheetml/2014/11/main" uri="{9835A34E-60A6-4A7C-AAB8-D5F71C897F49}">
            <x16:modelTimeGroupings>
              <x16:modelTimeGrouping tableName="Итог" columnName="Дата" columnId="Дата">
                <x16:calculatedTimeColumn columnName="Дата (Год)" columnId="Дата (Год)" contentType="years" isSelected="1"/>
                <x16:calculatedTimeColumn columnName="Дата (Квартал)" columnId="Дата (Квартал)" contentType="quarters" isSelected="1"/>
                <x16:calculatedTimeColumn columnName="Дата (Индекс месяца)" columnId="Дата (Индекс месяца)" contentType="monthsindex" isSelected="1"/>
                <x16:calculatedTimeColumn columnName="Дата (Месяц)" columnId="Дата (Месяц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70" l="1"/>
  <c r="AC4" i="49" l="1"/>
  <c r="N68" i="67"/>
  <c r="O68" i="67"/>
  <c r="N69" i="67"/>
  <c r="O69" i="67"/>
  <c r="N79" i="67"/>
  <c r="O79" i="67"/>
  <c r="E43" i="63"/>
  <c r="D43" i="63"/>
  <c r="E41" i="63"/>
  <c r="D41" i="63"/>
  <c r="E39" i="63"/>
  <c r="D39" i="63"/>
  <c r="E37" i="63"/>
  <c r="D37" i="63"/>
  <c r="E35" i="63"/>
  <c r="D35" i="63"/>
  <c r="E33" i="63"/>
  <c r="D33" i="63"/>
  <c r="E31" i="63"/>
  <c r="D31" i="63"/>
  <c r="E29" i="63"/>
  <c r="D29" i="63"/>
  <c r="E27" i="63"/>
  <c r="D27" i="63"/>
  <c r="E25" i="63"/>
  <c r="D25" i="63"/>
  <c r="E23" i="63"/>
  <c r="D23" i="63"/>
  <c r="E21" i="63"/>
  <c r="D21" i="63"/>
  <c r="E19" i="63"/>
  <c r="D19" i="63"/>
  <c r="E17" i="63"/>
  <c r="D17" i="63"/>
  <c r="E15" i="63"/>
  <c r="D15" i="63"/>
  <c r="E13" i="63"/>
  <c r="D13" i="63"/>
  <c r="E11" i="63"/>
  <c r="D11" i="63"/>
  <c r="E9" i="63"/>
  <c r="D9" i="63"/>
  <c r="E7" i="63"/>
  <c r="D7" i="63"/>
  <c r="E5" i="63"/>
  <c r="D5" i="63"/>
  <c r="D35" i="70" l="1"/>
  <c r="C35" i="70"/>
  <c r="D34" i="70"/>
  <c r="C34" i="70"/>
  <c r="D33" i="70"/>
  <c r="D29" i="70"/>
  <c r="D36" i="70" s="1"/>
  <c r="C29" i="70"/>
  <c r="C36" i="70" s="1"/>
  <c r="B29" i="70"/>
  <c r="N25" i="70"/>
  <c r="M22" i="70"/>
  <c r="L22" i="70"/>
  <c r="K22" i="70"/>
  <c r="J22" i="70"/>
  <c r="I22" i="70"/>
  <c r="H22" i="70"/>
  <c r="G22" i="70"/>
  <c r="F22" i="70"/>
  <c r="E22" i="70"/>
  <c r="D22" i="70"/>
  <c r="M21" i="70"/>
  <c r="L21" i="70"/>
  <c r="K21" i="70"/>
  <c r="J21" i="70"/>
  <c r="I21" i="70"/>
  <c r="H21" i="70"/>
  <c r="G21" i="70"/>
  <c r="F21" i="70"/>
  <c r="E21" i="70"/>
  <c r="D21" i="70"/>
  <c r="M20" i="70"/>
  <c r="L20" i="70"/>
  <c r="K20" i="70"/>
  <c r="J20" i="70"/>
  <c r="I20" i="70"/>
  <c r="H20" i="70"/>
  <c r="G20" i="70"/>
  <c r="F20" i="70"/>
  <c r="E20" i="70"/>
  <c r="D20" i="70"/>
  <c r="M19" i="70"/>
  <c r="L19" i="70"/>
  <c r="K19" i="70"/>
  <c r="J19" i="70"/>
  <c r="I19" i="70"/>
  <c r="H19" i="70"/>
  <c r="G19" i="70"/>
  <c r="F19" i="70"/>
  <c r="E19" i="70"/>
  <c r="D19" i="70"/>
  <c r="N18" i="70"/>
  <c r="M14" i="70"/>
  <c r="L14" i="70"/>
  <c r="K14" i="70"/>
  <c r="J14" i="70"/>
  <c r="I14" i="70"/>
  <c r="H14" i="70"/>
  <c r="G14" i="70"/>
  <c r="F14" i="70"/>
  <c r="E14" i="70"/>
  <c r="D14" i="70"/>
  <c r="M13" i="70"/>
  <c r="L13" i="70"/>
  <c r="K13" i="70"/>
  <c r="J13" i="70"/>
  <c r="I13" i="70"/>
  <c r="H13" i="70"/>
  <c r="G13" i="70"/>
  <c r="F13" i="70"/>
  <c r="E13" i="70"/>
  <c r="D13" i="70"/>
  <c r="M12" i="70"/>
  <c r="L12" i="70"/>
  <c r="K12" i="70"/>
  <c r="J12" i="70"/>
  <c r="I12" i="70"/>
  <c r="H12" i="70"/>
  <c r="G12" i="70"/>
  <c r="F12" i="70"/>
  <c r="E12" i="70"/>
  <c r="D12" i="70"/>
  <c r="N4" i="70"/>
  <c r="G242" i="49"/>
  <c r="F242" i="49"/>
  <c r="E242" i="49"/>
  <c r="F228" i="49"/>
  <c r="G228" i="49"/>
  <c r="E228" i="49"/>
  <c r="E217" i="49"/>
  <c r="G153" i="49"/>
  <c r="F153" i="49"/>
  <c r="E153" i="49"/>
  <c r="F98" i="49"/>
  <c r="G98" i="49"/>
  <c r="E98" i="49"/>
  <c r="G77" i="49"/>
  <c r="F77" i="49"/>
  <c r="E77" i="49"/>
  <c r="S3" i="63"/>
  <c r="N52" i="63"/>
  <c r="D77" i="63"/>
  <c r="E77" i="63"/>
  <c r="F77" i="63"/>
  <c r="G77" i="63"/>
  <c r="H77" i="63"/>
  <c r="I77" i="63"/>
  <c r="J77" i="63"/>
  <c r="K77" i="63"/>
  <c r="L77" i="63"/>
  <c r="M77" i="63"/>
  <c r="D78" i="63"/>
  <c r="E78" i="63"/>
  <c r="F78" i="63"/>
  <c r="G78" i="63"/>
  <c r="H78" i="63"/>
  <c r="I78" i="63"/>
  <c r="J78" i="63"/>
  <c r="K78" i="63"/>
  <c r="L78" i="63"/>
  <c r="M78" i="63"/>
  <c r="D79" i="63"/>
  <c r="E79" i="63"/>
  <c r="F79" i="63"/>
  <c r="G79" i="63"/>
  <c r="H79" i="63"/>
  <c r="I79" i="63"/>
  <c r="J79" i="63"/>
  <c r="K79" i="63"/>
  <c r="L79" i="63"/>
  <c r="M79" i="63"/>
  <c r="D80" i="63"/>
  <c r="E80" i="63"/>
  <c r="F80" i="63"/>
  <c r="G80" i="63"/>
  <c r="H80" i="63"/>
  <c r="I80" i="63"/>
  <c r="J80" i="63"/>
  <c r="K80" i="63"/>
  <c r="L80" i="63"/>
  <c r="M80" i="63"/>
  <c r="N76" i="63"/>
  <c r="N68" i="63"/>
  <c r="N60" i="63"/>
  <c r="N4" i="52" l="1"/>
  <c r="N13" i="52" l="1"/>
  <c r="N78" i="66"/>
  <c r="N71" i="66"/>
  <c r="N28" i="66"/>
  <c r="N16" i="66"/>
  <c r="N4" i="66"/>
  <c r="N28" i="35"/>
  <c r="N16" i="35"/>
  <c r="N4" i="35"/>
  <c r="N88" i="65"/>
  <c r="N80" i="65"/>
  <c r="N72" i="65"/>
  <c r="N40" i="65"/>
  <c r="N28" i="65"/>
  <c r="N16" i="65"/>
  <c r="N4" i="65"/>
  <c r="N188" i="47"/>
  <c r="N174" i="47"/>
  <c r="N159" i="47"/>
  <c r="N144" i="47"/>
  <c r="N139" i="47"/>
  <c r="N129" i="47"/>
  <c r="N104" i="47"/>
  <c r="N84" i="47"/>
  <c r="N64" i="47"/>
  <c r="N44" i="47"/>
  <c r="N24" i="47"/>
  <c r="N85" i="66" l="1"/>
  <c r="N40" i="66"/>
  <c r="N64" i="66"/>
  <c r="N91" i="35"/>
  <c r="N64" i="35"/>
  <c r="N40" i="35"/>
  <c r="N64" i="65"/>
  <c r="N4" i="47"/>
  <c r="N88" i="52"/>
  <c r="N81" i="52"/>
  <c r="N63" i="52"/>
  <c r="N55" i="52"/>
  <c r="N47" i="52"/>
  <c r="N38" i="52"/>
  <c r="D41" i="69" l="1"/>
  <c r="F82" i="67" l="1"/>
  <c r="G82" i="67"/>
  <c r="H82" i="67"/>
  <c r="P82" i="67"/>
  <c r="G81" i="67"/>
  <c r="H81" i="67"/>
  <c r="P81" i="67"/>
  <c r="F81" i="67"/>
  <c r="C8" i="62" l="1"/>
  <c r="G316" i="49" l="1"/>
  <c r="G315" i="49"/>
  <c r="G314" i="49" s="1"/>
  <c r="F315" i="49"/>
  <c r="F314" i="49" s="1"/>
  <c r="E315" i="49"/>
  <c r="E314" i="49" s="1"/>
  <c r="G308" i="49"/>
  <c r="F308" i="49"/>
  <c r="E308" i="49"/>
  <c r="G304" i="49"/>
  <c r="F304" i="49"/>
  <c r="E304" i="49"/>
  <c r="G300" i="49"/>
  <c r="F300" i="49"/>
  <c r="E300" i="49"/>
  <c r="G296" i="49"/>
  <c r="F296" i="49"/>
  <c r="E296" i="49"/>
  <c r="G292" i="49"/>
  <c r="F292" i="49"/>
  <c r="E292" i="49"/>
  <c r="G288" i="49"/>
  <c r="F288" i="49"/>
  <c r="E288" i="49"/>
  <c r="G284" i="49"/>
  <c r="F284" i="49"/>
  <c r="E284" i="49"/>
  <c r="G280" i="49"/>
  <c r="F280" i="49"/>
  <c r="E280" i="49"/>
  <c r="G239" i="49"/>
  <c r="F239" i="49"/>
  <c r="E239" i="49"/>
  <c r="G236" i="49"/>
  <c r="F236" i="49"/>
  <c r="E236" i="49"/>
  <c r="G232" i="49"/>
  <c r="F232" i="49"/>
  <c r="E232" i="49"/>
  <c r="G224" i="49"/>
  <c r="F224" i="49"/>
  <c r="E224" i="49"/>
  <c r="G221" i="49"/>
  <c r="F221" i="49"/>
  <c r="E221" i="49"/>
  <c r="G217" i="49"/>
  <c r="F217" i="49"/>
  <c r="G206" i="49"/>
  <c r="F206" i="49"/>
  <c r="E206" i="49"/>
  <c r="G199" i="49"/>
  <c r="F199" i="49"/>
  <c r="E199" i="49"/>
  <c r="G196" i="49"/>
  <c r="F196" i="49"/>
  <c r="E196" i="49"/>
  <c r="E311" i="49" s="1"/>
  <c r="G193" i="49"/>
  <c r="F193" i="49"/>
  <c r="E193" i="49"/>
  <c r="G186" i="49"/>
  <c r="F186" i="49"/>
  <c r="E186" i="49"/>
  <c r="G182" i="49"/>
  <c r="F182" i="49"/>
  <c r="E182" i="49"/>
  <c r="G172" i="49"/>
  <c r="F172" i="49"/>
  <c r="E172" i="49"/>
  <c r="G166" i="49"/>
  <c r="F166" i="49"/>
  <c r="E166" i="49"/>
  <c r="G150" i="49"/>
  <c r="F150" i="49"/>
  <c r="E150" i="49"/>
  <c r="G147" i="49"/>
  <c r="F147" i="49"/>
  <c r="E147" i="49"/>
  <c r="G144" i="49"/>
  <c r="F144" i="49"/>
  <c r="E144" i="49"/>
  <c r="G140" i="49"/>
  <c r="F140" i="49"/>
  <c r="E140" i="49"/>
  <c r="G137" i="49"/>
  <c r="F137" i="49"/>
  <c r="E137" i="49"/>
  <c r="G133" i="49"/>
  <c r="F133" i="49"/>
  <c r="E133" i="49"/>
  <c r="G130" i="49"/>
  <c r="F130" i="49"/>
  <c r="E130" i="49"/>
  <c r="G124" i="49"/>
  <c r="F124" i="49"/>
  <c r="E124" i="49"/>
  <c r="G119" i="49"/>
  <c r="F119" i="49"/>
  <c r="E119" i="49"/>
  <c r="G111" i="49"/>
  <c r="F111" i="49"/>
  <c r="E111" i="49"/>
  <c r="G108" i="49"/>
  <c r="F108" i="49"/>
  <c r="E108" i="49"/>
  <c r="G105" i="49"/>
  <c r="F105" i="49"/>
  <c r="E105" i="49"/>
  <c r="G102" i="49"/>
  <c r="F102" i="49"/>
  <c r="E102" i="49"/>
  <c r="G94" i="49"/>
  <c r="F94" i="49"/>
  <c r="E94" i="49"/>
  <c r="G91" i="49"/>
  <c r="F91" i="49"/>
  <c r="E91" i="49"/>
  <c r="G88" i="49"/>
  <c r="F88" i="49"/>
  <c r="E88" i="49"/>
  <c r="G82" i="49"/>
  <c r="F82" i="49"/>
  <c r="E82" i="49"/>
  <c r="G72" i="49"/>
  <c r="F72" i="49"/>
  <c r="E72" i="49"/>
  <c r="G65" i="49"/>
  <c r="F65" i="49"/>
  <c r="E65" i="49"/>
  <c r="G62" i="49"/>
  <c r="F62" i="49"/>
  <c r="E62" i="49"/>
  <c r="G57" i="49"/>
  <c r="F57" i="49"/>
  <c r="E57" i="49"/>
  <c r="G46" i="49"/>
  <c r="F46" i="49"/>
  <c r="E46" i="49"/>
  <c r="G42" i="49"/>
  <c r="F42" i="49"/>
  <c r="E42" i="49"/>
  <c r="G39" i="49"/>
  <c r="F39" i="49"/>
  <c r="E39" i="49"/>
  <c r="G36" i="49"/>
  <c r="F36" i="49"/>
  <c r="E36" i="49"/>
  <c r="G33" i="49"/>
  <c r="F33" i="49"/>
  <c r="E33" i="49"/>
  <c r="G29" i="49"/>
  <c r="F29" i="49"/>
  <c r="E29" i="49"/>
  <c r="G26" i="49"/>
  <c r="F26" i="49"/>
  <c r="E26" i="49"/>
  <c r="G23" i="49"/>
  <c r="F23" i="49"/>
  <c r="E23" i="49"/>
  <c r="G20" i="49"/>
  <c r="F20" i="49"/>
  <c r="E20" i="49"/>
  <c r="G16" i="49"/>
  <c r="F16" i="49"/>
  <c r="E16" i="49"/>
  <c r="G11" i="49"/>
  <c r="F11" i="49"/>
  <c r="E11" i="49"/>
  <c r="D124" i="68"/>
  <c r="C124" i="68"/>
  <c r="D116" i="68"/>
  <c r="C116" i="68"/>
  <c r="D108" i="68"/>
  <c r="C108" i="68"/>
  <c r="D100" i="68"/>
  <c r="C100" i="68"/>
  <c r="D92" i="68"/>
  <c r="C92" i="68"/>
  <c r="D84" i="68"/>
  <c r="C84" i="68"/>
  <c r="D76" i="68"/>
  <c r="C76" i="68"/>
  <c r="D67" i="68"/>
  <c r="C67" i="68"/>
  <c r="D59" i="68"/>
  <c r="C59" i="68"/>
  <c r="D51" i="68"/>
  <c r="C51" i="68"/>
  <c r="D42" i="68"/>
  <c r="C42" i="68"/>
  <c r="D34" i="68"/>
  <c r="C34" i="68"/>
  <c r="D26" i="68"/>
  <c r="C26" i="68"/>
  <c r="D18" i="68"/>
  <c r="C18" i="68"/>
  <c r="D9" i="68"/>
  <c r="C9" i="68"/>
  <c r="G257" i="49" l="1"/>
  <c r="E244" i="49"/>
  <c r="E243" i="49" s="1"/>
  <c r="E257" i="49"/>
  <c r="F244" i="49"/>
  <c r="F243" i="49" s="1"/>
  <c r="F257" i="49"/>
  <c r="G244" i="49"/>
  <c r="G243" i="49" s="1"/>
  <c r="G155" i="49"/>
  <c r="G154" i="49" s="1"/>
  <c r="E155" i="49"/>
  <c r="E154" i="49" s="1"/>
  <c r="F155" i="49"/>
  <c r="F154" i="49" s="1"/>
  <c r="F142" i="49"/>
  <c r="G261" i="49"/>
  <c r="G84" i="49"/>
  <c r="G142" i="49"/>
  <c r="G253" i="49"/>
  <c r="F31" i="49"/>
  <c r="E31" i="49"/>
  <c r="E142" i="49"/>
  <c r="E316" i="49"/>
  <c r="F113" i="49"/>
  <c r="F78" i="49" s="1"/>
  <c r="G259" i="49"/>
  <c r="F188" i="49"/>
  <c r="F167" i="49" s="1"/>
  <c r="F253" i="49"/>
  <c r="F84" i="49"/>
  <c r="F311" i="49"/>
  <c r="G48" i="49"/>
  <c r="G24" i="49" s="1"/>
  <c r="G31" i="49"/>
  <c r="E84" i="49"/>
  <c r="E259" i="49"/>
  <c r="E113" i="49"/>
  <c r="F255" i="49"/>
  <c r="F275" i="49"/>
  <c r="E263" i="49"/>
  <c r="F259" i="49"/>
  <c r="G255" i="49"/>
  <c r="G275" i="49"/>
  <c r="G113" i="49"/>
  <c r="G78" i="49" s="1"/>
  <c r="E188" i="49"/>
  <c r="E189" i="49" s="1"/>
  <c r="G188" i="49"/>
  <c r="G167" i="49" s="1"/>
  <c r="F201" i="49"/>
  <c r="F194" i="49" s="1"/>
  <c r="E261" i="49"/>
  <c r="F261" i="49"/>
  <c r="E253" i="49"/>
  <c r="E275" i="49"/>
  <c r="E255" i="49"/>
  <c r="G263" i="49"/>
  <c r="F48" i="49"/>
  <c r="F30" i="49" s="1"/>
  <c r="G311" i="49"/>
  <c r="E201" i="49"/>
  <c r="F263" i="49"/>
  <c r="E48" i="49"/>
  <c r="G201" i="49"/>
  <c r="G197" i="49" s="1"/>
  <c r="E229" i="49"/>
  <c r="G225" i="49"/>
  <c r="F316" i="49"/>
  <c r="D51" i="52"/>
  <c r="E51" i="52"/>
  <c r="F51" i="52"/>
  <c r="G51" i="52"/>
  <c r="H51" i="52"/>
  <c r="I51" i="52"/>
  <c r="J51" i="52"/>
  <c r="K51" i="52"/>
  <c r="L51" i="52"/>
  <c r="M51" i="52"/>
  <c r="D49" i="52"/>
  <c r="E49" i="52"/>
  <c r="F49" i="52"/>
  <c r="G49" i="52"/>
  <c r="H49" i="52"/>
  <c r="I49" i="52"/>
  <c r="J49" i="52"/>
  <c r="K49" i="52"/>
  <c r="L49" i="52"/>
  <c r="M49" i="52"/>
  <c r="E53" i="69"/>
  <c r="F53" i="69"/>
  <c r="G53" i="69"/>
  <c r="H53" i="69"/>
  <c r="I53" i="69"/>
  <c r="J53" i="69"/>
  <c r="K53" i="69"/>
  <c r="L53" i="69"/>
  <c r="M53" i="69"/>
  <c r="N53" i="69"/>
  <c r="E54" i="69"/>
  <c r="F54" i="69"/>
  <c r="G54" i="69"/>
  <c r="H54" i="69"/>
  <c r="I54" i="69"/>
  <c r="J54" i="69"/>
  <c r="K54" i="69"/>
  <c r="L54" i="69"/>
  <c r="M54" i="69"/>
  <c r="N54" i="69"/>
  <c r="E55" i="69"/>
  <c r="F55" i="69"/>
  <c r="G55" i="69"/>
  <c r="H55" i="69"/>
  <c r="I55" i="69"/>
  <c r="J55" i="69"/>
  <c r="K55" i="69"/>
  <c r="L55" i="69"/>
  <c r="M55" i="69"/>
  <c r="N55" i="69"/>
  <c r="E56" i="69"/>
  <c r="F56" i="69"/>
  <c r="G56" i="69"/>
  <c r="H56" i="69"/>
  <c r="I56" i="69"/>
  <c r="J56" i="69"/>
  <c r="K56" i="69"/>
  <c r="L56" i="69"/>
  <c r="M56" i="69"/>
  <c r="N56" i="69"/>
  <c r="E57" i="69"/>
  <c r="F57" i="69"/>
  <c r="G57" i="69"/>
  <c r="H57" i="69"/>
  <c r="I57" i="69"/>
  <c r="J57" i="69"/>
  <c r="K57" i="69"/>
  <c r="L57" i="69"/>
  <c r="M57" i="69"/>
  <c r="N57" i="69"/>
  <c r="E58" i="69"/>
  <c r="F58" i="69"/>
  <c r="G58" i="69"/>
  <c r="H58" i="69"/>
  <c r="I58" i="69"/>
  <c r="J58" i="69"/>
  <c r="K58" i="69"/>
  <c r="L58" i="69"/>
  <c r="M58" i="69"/>
  <c r="N58" i="69"/>
  <c r="E59" i="69"/>
  <c r="F59" i="69"/>
  <c r="G59" i="69"/>
  <c r="H59" i="69"/>
  <c r="I59" i="69"/>
  <c r="J59" i="69"/>
  <c r="K59" i="69"/>
  <c r="L59" i="69"/>
  <c r="M59" i="69"/>
  <c r="N59" i="69"/>
  <c r="E60" i="69"/>
  <c r="F60" i="69"/>
  <c r="G60" i="69"/>
  <c r="H60" i="69"/>
  <c r="I60" i="69"/>
  <c r="J60" i="69"/>
  <c r="K60" i="69"/>
  <c r="L60" i="69"/>
  <c r="M60" i="69"/>
  <c r="N60" i="69"/>
  <c r="N36" i="69"/>
  <c r="M36" i="69"/>
  <c r="L36" i="69"/>
  <c r="K36" i="69"/>
  <c r="J36" i="69"/>
  <c r="I36" i="69"/>
  <c r="H36" i="69"/>
  <c r="G36" i="69"/>
  <c r="F36" i="69"/>
  <c r="E36" i="69"/>
  <c r="N35" i="69"/>
  <c r="M35" i="69"/>
  <c r="L35" i="69"/>
  <c r="K35" i="69"/>
  <c r="J35" i="69"/>
  <c r="I35" i="69"/>
  <c r="H35" i="69"/>
  <c r="G35" i="69"/>
  <c r="F35" i="69"/>
  <c r="E35" i="69"/>
  <c r="N34" i="69"/>
  <c r="M34" i="69"/>
  <c r="L34" i="69"/>
  <c r="K34" i="69"/>
  <c r="J34" i="69"/>
  <c r="I34" i="69"/>
  <c r="H34" i="69"/>
  <c r="G34" i="69"/>
  <c r="F34" i="69"/>
  <c r="E34" i="69"/>
  <c r="N33" i="69"/>
  <c r="M33" i="69"/>
  <c r="L33" i="69"/>
  <c r="K33" i="69"/>
  <c r="J33" i="69"/>
  <c r="I33" i="69"/>
  <c r="H33" i="69"/>
  <c r="G33" i="69"/>
  <c r="F33" i="69"/>
  <c r="E33" i="69"/>
  <c r="N32" i="69"/>
  <c r="M32" i="69"/>
  <c r="L32" i="69"/>
  <c r="K32" i="69"/>
  <c r="J32" i="69"/>
  <c r="I32" i="69"/>
  <c r="H32" i="69"/>
  <c r="G32" i="69"/>
  <c r="F32" i="69"/>
  <c r="E32" i="69"/>
  <c r="N31" i="69"/>
  <c r="M31" i="69"/>
  <c r="L31" i="69"/>
  <c r="K31" i="69"/>
  <c r="J31" i="69"/>
  <c r="I31" i="69"/>
  <c r="H31" i="69"/>
  <c r="G31" i="69"/>
  <c r="F31" i="69"/>
  <c r="E31" i="69"/>
  <c r="N30" i="69"/>
  <c r="M30" i="69"/>
  <c r="L30" i="69"/>
  <c r="K30" i="69"/>
  <c r="J30" i="69"/>
  <c r="I30" i="69"/>
  <c r="H30" i="69"/>
  <c r="G30" i="69"/>
  <c r="F30" i="69"/>
  <c r="E30" i="69"/>
  <c r="N29" i="69"/>
  <c r="M29" i="69"/>
  <c r="L29" i="69"/>
  <c r="K29" i="69"/>
  <c r="J29" i="69"/>
  <c r="I29" i="69"/>
  <c r="H29" i="69"/>
  <c r="G29" i="69"/>
  <c r="F29" i="69"/>
  <c r="E29" i="69"/>
  <c r="P64" i="67"/>
  <c r="P65" i="67"/>
  <c r="P66" i="67"/>
  <c r="P67" i="67"/>
  <c r="P68" i="67"/>
  <c r="P69" i="67"/>
  <c r="P70" i="67"/>
  <c r="P71" i="67"/>
  <c r="P72" i="67"/>
  <c r="P73" i="67"/>
  <c r="P74" i="67"/>
  <c r="P75" i="67"/>
  <c r="P76" i="67"/>
  <c r="P77" i="67"/>
  <c r="P78" i="67"/>
  <c r="P79" i="67"/>
  <c r="P80" i="67"/>
  <c r="C14" i="62"/>
  <c r="G12" i="49" l="1"/>
  <c r="F240" i="49"/>
  <c r="F145" i="49"/>
  <c r="G131" i="49"/>
  <c r="G194" i="49"/>
  <c r="E151" i="49"/>
  <c r="F187" i="49"/>
  <c r="F131" i="49"/>
  <c r="E103" i="49"/>
  <c r="E78" i="49"/>
  <c r="F114" i="49"/>
  <c r="F83" i="49"/>
  <c r="F63" i="49"/>
  <c r="F92" i="49"/>
  <c r="G17" i="49"/>
  <c r="F134" i="49"/>
  <c r="G218" i="49"/>
  <c r="G106" i="49"/>
  <c r="F156" i="49"/>
  <c r="F125" i="49"/>
  <c r="E237" i="49"/>
  <c r="G229" i="49"/>
  <c r="E218" i="49"/>
  <c r="E240" i="49"/>
  <c r="F148" i="49"/>
  <c r="F138" i="49"/>
  <c r="F151" i="49"/>
  <c r="G114" i="49"/>
  <c r="F141" i="49"/>
  <c r="E207" i="49"/>
  <c r="F120" i="49"/>
  <c r="E187" i="49"/>
  <c r="G222" i="49"/>
  <c r="G237" i="49"/>
  <c r="G73" i="49"/>
  <c r="F40" i="49"/>
  <c r="E167" i="49"/>
  <c r="F37" i="49"/>
  <c r="G40" i="49"/>
  <c r="G233" i="49"/>
  <c r="F58" i="49"/>
  <c r="E222" i="49"/>
  <c r="E233" i="49"/>
  <c r="F112" i="49"/>
  <c r="F103" i="49"/>
  <c r="E183" i="49"/>
  <c r="G103" i="49"/>
  <c r="G63" i="49"/>
  <c r="F99" i="49"/>
  <c r="F66" i="49"/>
  <c r="F95" i="49"/>
  <c r="F106" i="49"/>
  <c r="F73" i="49"/>
  <c r="F89" i="49"/>
  <c r="G112" i="49"/>
  <c r="G99" i="49"/>
  <c r="F109" i="49"/>
  <c r="F202" i="49"/>
  <c r="F237" i="49"/>
  <c r="F233" i="49"/>
  <c r="F245" i="49"/>
  <c r="F229" i="49"/>
  <c r="F207" i="49"/>
  <c r="F222" i="49"/>
  <c r="F225" i="49"/>
  <c r="F218" i="49"/>
  <c r="E73" i="49"/>
  <c r="E109" i="49"/>
  <c r="E99" i="49"/>
  <c r="E89" i="49"/>
  <c r="E63" i="49"/>
  <c r="E83" i="49"/>
  <c r="E114" i="49"/>
  <c r="E92" i="49"/>
  <c r="E66" i="49"/>
  <c r="E112" i="49"/>
  <c r="E309" i="49"/>
  <c r="E202" i="49"/>
  <c r="E197" i="49"/>
  <c r="E200" i="49"/>
  <c r="E194" i="49"/>
  <c r="E273" i="49"/>
  <c r="E274" i="49" s="1"/>
  <c r="E246" i="49"/>
  <c r="E265" i="49" s="1"/>
  <c r="E266" i="49" s="1"/>
  <c r="E24" i="49"/>
  <c r="E21" i="49"/>
  <c r="E17" i="49"/>
  <c r="E49" i="49"/>
  <c r="E12" i="49"/>
  <c r="E47" i="49"/>
  <c r="E30" i="49"/>
  <c r="E40" i="49"/>
  <c r="E37" i="49"/>
  <c r="E43" i="49"/>
  <c r="E34" i="49"/>
  <c r="E27" i="49"/>
  <c r="G309" i="49"/>
  <c r="G310" i="49" s="1"/>
  <c r="G200" i="49"/>
  <c r="G202" i="49"/>
  <c r="G120" i="49"/>
  <c r="G141" i="49"/>
  <c r="G151" i="49"/>
  <c r="G125" i="49"/>
  <c r="G148" i="49"/>
  <c r="G138" i="49"/>
  <c r="G145" i="49"/>
  <c r="E156" i="49"/>
  <c r="E145" i="49"/>
  <c r="E134" i="49"/>
  <c r="E138" i="49"/>
  <c r="E131" i="49"/>
  <c r="E148" i="49"/>
  <c r="E120" i="49"/>
  <c r="E141" i="49"/>
  <c r="E125" i="49"/>
  <c r="E58" i="49"/>
  <c r="G134" i="49"/>
  <c r="G156" i="49"/>
  <c r="E95" i="49"/>
  <c r="E106" i="49"/>
  <c r="G43" i="49"/>
  <c r="G240" i="49"/>
  <c r="G245" i="49"/>
  <c r="G207" i="49"/>
  <c r="E225" i="49"/>
  <c r="E245" i="49"/>
  <c r="G189" i="49"/>
  <c r="G187" i="49"/>
  <c r="G183" i="49"/>
  <c r="G173" i="49"/>
  <c r="G109" i="49"/>
  <c r="G92" i="49"/>
  <c r="G58" i="49"/>
  <c r="G89" i="49"/>
  <c r="G95" i="49"/>
  <c r="G66" i="49"/>
  <c r="G83" i="49"/>
  <c r="G47" i="49"/>
  <c r="E173" i="49"/>
  <c r="F273" i="49"/>
  <c r="F274" i="49" s="1"/>
  <c r="F246" i="49"/>
  <c r="F265" i="49" s="1"/>
  <c r="F266" i="49" s="1"/>
  <c r="F27" i="49"/>
  <c r="F34" i="49"/>
  <c r="F43" i="49"/>
  <c r="F21" i="49"/>
  <c r="F12" i="49"/>
  <c r="F49" i="49"/>
  <c r="F47" i="49"/>
  <c r="F24" i="49"/>
  <c r="F309" i="49"/>
  <c r="F310" i="49" s="1"/>
  <c r="F200" i="49"/>
  <c r="F17" i="49"/>
  <c r="F189" i="49"/>
  <c r="F183" i="49"/>
  <c r="F173" i="49"/>
  <c r="G273" i="49"/>
  <c r="G274" i="49" s="1"/>
  <c r="G246" i="49"/>
  <c r="G256" i="49" s="1"/>
  <c r="G30" i="49"/>
  <c r="G49" i="49"/>
  <c r="G21" i="49"/>
  <c r="G37" i="49"/>
  <c r="G27" i="49"/>
  <c r="G34" i="49"/>
  <c r="F197" i="49"/>
  <c r="E264" i="49" l="1"/>
  <c r="E254" i="49"/>
  <c r="E256" i="49"/>
  <c r="F312" i="49"/>
  <c r="G264" i="49"/>
  <c r="F276" i="49"/>
  <c r="E258" i="49"/>
  <c r="E262" i="49"/>
  <c r="F254" i="49"/>
  <c r="G260" i="49"/>
  <c r="G312" i="49"/>
  <c r="E260" i="49"/>
  <c r="F262" i="49"/>
  <c r="F258" i="49"/>
  <c r="E310" i="49"/>
  <c r="E312" i="49"/>
  <c r="G265" i="49"/>
  <c r="G266" i="49" s="1"/>
  <c r="G258" i="49"/>
  <c r="G262" i="49"/>
  <c r="G254" i="49"/>
  <c r="F260" i="49"/>
  <c r="F256" i="49"/>
  <c r="G276" i="49"/>
  <c r="F264" i="49"/>
  <c r="E276" i="49"/>
  <c r="D49" i="50"/>
  <c r="E49" i="50"/>
  <c r="F49" i="50"/>
  <c r="G49" i="50"/>
  <c r="H49" i="50"/>
  <c r="I49" i="50"/>
  <c r="J49" i="50"/>
  <c r="K49" i="50"/>
  <c r="L49" i="50"/>
  <c r="M49" i="50"/>
  <c r="D50" i="50"/>
  <c r="E50" i="50"/>
  <c r="F50" i="50"/>
  <c r="G50" i="50"/>
  <c r="H50" i="50"/>
  <c r="I50" i="50"/>
  <c r="J50" i="50"/>
  <c r="K50" i="50"/>
  <c r="L50" i="50"/>
  <c r="M50" i="50"/>
  <c r="D51" i="50"/>
  <c r="E51" i="50"/>
  <c r="F51" i="50"/>
  <c r="G51" i="50"/>
  <c r="H51" i="50"/>
  <c r="I51" i="50"/>
  <c r="J51" i="50"/>
  <c r="K51" i="50"/>
  <c r="L51" i="50"/>
  <c r="M51" i="50"/>
  <c r="D52" i="50"/>
  <c r="E52" i="50"/>
  <c r="F52" i="50"/>
  <c r="G52" i="50"/>
  <c r="H52" i="50"/>
  <c r="I52" i="50"/>
  <c r="J52" i="50"/>
  <c r="K52" i="50"/>
  <c r="L52" i="50"/>
  <c r="M52" i="50"/>
  <c r="D53" i="50"/>
  <c r="E53" i="50"/>
  <c r="F53" i="50"/>
  <c r="G53" i="50"/>
  <c r="H53" i="50"/>
  <c r="I53" i="50"/>
  <c r="J53" i="50"/>
  <c r="K53" i="50"/>
  <c r="L53" i="50"/>
  <c r="M53" i="50"/>
  <c r="D54" i="50"/>
  <c r="E54" i="50"/>
  <c r="F54" i="50"/>
  <c r="G54" i="50"/>
  <c r="H54" i="50"/>
  <c r="I54" i="50"/>
  <c r="J54" i="50"/>
  <c r="K54" i="50"/>
  <c r="L54" i="50"/>
  <c r="M54" i="50"/>
  <c r="D55" i="50"/>
  <c r="E55" i="50"/>
  <c r="F55" i="50"/>
  <c r="G55" i="50"/>
  <c r="H55" i="50"/>
  <c r="I55" i="50"/>
  <c r="J55" i="50"/>
  <c r="K55" i="50"/>
  <c r="L55" i="50"/>
  <c r="M55" i="50"/>
  <c r="M33" i="50"/>
  <c r="L33" i="50"/>
  <c r="K33" i="50"/>
  <c r="J33" i="50"/>
  <c r="I33" i="50"/>
  <c r="H33" i="50"/>
  <c r="G33" i="50"/>
  <c r="F33" i="50"/>
  <c r="E33" i="50"/>
  <c r="D33" i="50"/>
  <c r="M32" i="50"/>
  <c r="L32" i="50"/>
  <c r="K32" i="50"/>
  <c r="J32" i="50"/>
  <c r="I32" i="50"/>
  <c r="H32" i="50"/>
  <c r="G32" i="50"/>
  <c r="F32" i="50"/>
  <c r="E32" i="50"/>
  <c r="D32" i="50"/>
  <c r="M31" i="50"/>
  <c r="L31" i="50"/>
  <c r="K31" i="50"/>
  <c r="J31" i="50"/>
  <c r="I31" i="50"/>
  <c r="H31" i="50"/>
  <c r="G31" i="50"/>
  <c r="F31" i="50"/>
  <c r="E31" i="50"/>
  <c r="D31" i="50"/>
  <c r="M30" i="50"/>
  <c r="L30" i="50"/>
  <c r="K30" i="50"/>
  <c r="J30" i="50"/>
  <c r="I30" i="50"/>
  <c r="H30" i="50"/>
  <c r="G30" i="50"/>
  <c r="F30" i="50"/>
  <c r="E30" i="50"/>
  <c r="D30" i="50"/>
  <c r="L29" i="50"/>
  <c r="K29" i="50"/>
  <c r="J29" i="50"/>
  <c r="H29" i="50"/>
  <c r="G29" i="50"/>
  <c r="F29" i="50"/>
  <c r="E29" i="50"/>
  <c r="D29" i="50"/>
  <c r="M28" i="50"/>
  <c r="L28" i="50"/>
  <c r="K28" i="50"/>
  <c r="J28" i="50"/>
  <c r="I28" i="50"/>
  <c r="H28" i="50"/>
  <c r="G28" i="50"/>
  <c r="F28" i="50"/>
  <c r="E28" i="50"/>
  <c r="D28" i="50"/>
  <c r="M27" i="50"/>
  <c r="L27" i="50"/>
  <c r="K27" i="50"/>
  <c r="J27" i="50"/>
  <c r="I27" i="50"/>
  <c r="H27" i="50"/>
  <c r="G27" i="50"/>
  <c r="F27" i="50"/>
  <c r="E27" i="50"/>
  <c r="D27" i="50"/>
  <c r="D61" i="51"/>
  <c r="E61" i="51"/>
  <c r="F61" i="51"/>
  <c r="G61" i="51"/>
  <c r="H61" i="51"/>
  <c r="I61" i="51"/>
  <c r="J61" i="51"/>
  <c r="K61" i="51"/>
  <c r="L61" i="51"/>
  <c r="M61" i="51"/>
  <c r="D62" i="51"/>
  <c r="E62" i="51"/>
  <c r="F62" i="51"/>
  <c r="G62" i="51"/>
  <c r="H62" i="51"/>
  <c r="I62" i="51"/>
  <c r="J62" i="51"/>
  <c r="K62" i="51"/>
  <c r="L62" i="51"/>
  <c r="M62" i="51"/>
  <c r="D63" i="51"/>
  <c r="E63" i="51"/>
  <c r="F63" i="51"/>
  <c r="G63" i="51"/>
  <c r="H63" i="51"/>
  <c r="I63" i="51"/>
  <c r="J63" i="51"/>
  <c r="K63" i="51"/>
  <c r="L63" i="51"/>
  <c r="M63" i="51"/>
  <c r="M51" i="51"/>
  <c r="L51" i="51"/>
  <c r="K51" i="51"/>
  <c r="J51" i="51"/>
  <c r="I51" i="51"/>
  <c r="H51" i="51"/>
  <c r="G51" i="51"/>
  <c r="F51" i="51"/>
  <c r="E51" i="51"/>
  <c r="D51" i="51"/>
  <c r="M50" i="51"/>
  <c r="L50" i="51"/>
  <c r="K50" i="51"/>
  <c r="J50" i="51"/>
  <c r="I50" i="51"/>
  <c r="H50" i="51"/>
  <c r="G50" i="51"/>
  <c r="F50" i="51"/>
  <c r="E50" i="51"/>
  <c r="D50" i="51"/>
  <c r="M49" i="51"/>
  <c r="L49" i="51"/>
  <c r="K49" i="51"/>
  <c r="J49" i="51"/>
  <c r="I49" i="51"/>
  <c r="H49" i="51"/>
  <c r="G49" i="51"/>
  <c r="F49" i="51"/>
  <c r="E49" i="51"/>
  <c r="D49" i="51"/>
  <c r="G29" i="51"/>
  <c r="H29" i="51"/>
  <c r="I29" i="51"/>
  <c r="J29" i="51"/>
  <c r="K29" i="51"/>
  <c r="L29" i="51"/>
  <c r="M29" i="51"/>
  <c r="G30" i="51"/>
  <c r="H30" i="51"/>
  <c r="I30" i="51"/>
  <c r="J30" i="51"/>
  <c r="K30" i="51"/>
  <c r="L30" i="51"/>
  <c r="M30" i="51"/>
  <c r="G31" i="51"/>
  <c r="H31" i="51"/>
  <c r="I31" i="51"/>
  <c r="J31" i="51"/>
  <c r="K31" i="51"/>
  <c r="L31" i="51"/>
  <c r="M31" i="51"/>
  <c r="D17" i="51"/>
  <c r="E17" i="51"/>
  <c r="F17" i="51"/>
  <c r="G17" i="51"/>
  <c r="D18" i="51"/>
  <c r="E18" i="51"/>
  <c r="F18" i="51"/>
  <c r="G18" i="51"/>
  <c r="D19" i="51"/>
  <c r="E19" i="51"/>
  <c r="F19" i="51"/>
  <c r="G19" i="51"/>
  <c r="M19" i="51"/>
  <c r="L19" i="51"/>
  <c r="K19" i="51"/>
  <c r="J19" i="51"/>
  <c r="I19" i="51"/>
  <c r="H19" i="51"/>
  <c r="M18" i="51"/>
  <c r="L18" i="51"/>
  <c r="K18" i="51"/>
  <c r="J18" i="51"/>
  <c r="I18" i="51"/>
  <c r="H18" i="51"/>
  <c r="M17" i="51"/>
  <c r="L17" i="51"/>
  <c r="K17" i="51"/>
  <c r="J17" i="51"/>
  <c r="I17" i="51"/>
  <c r="H17" i="51"/>
  <c r="X6" i="64" l="1"/>
  <c r="V6" i="64"/>
  <c r="T6" i="64"/>
  <c r="R6" i="64"/>
  <c r="P6" i="64"/>
  <c r="N6" i="64"/>
  <c r="L6" i="64"/>
  <c r="J6" i="64"/>
  <c r="H6" i="64"/>
  <c r="F6" i="64"/>
  <c r="R43" i="63" l="1"/>
  <c r="R41" i="63"/>
  <c r="R39" i="63"/>
  <c r="R37" i="63"/>
  <c r="R35" i="63"/>
  <c r="R33" i="63"/>
  <c r="R31" i="63"/>
  <c r="R29" i="63"/>
  <c r="R27" i="63"/>
  <c r="R25" i="63"/>
  <c r="R23" i="63"/>
  <c r="R21" i="63"/>
  <c r="R19" i="63"/>
  <c r="R17" i="63"/>
  <c r="R15" i="63"/>
  <c r="R13" i="63"/>
  <c r="R11" i="63"/>
  <c r="R9" i="63"/>
  <c r="R7" i="63"/>
  <c r="R5" i="63"/>
  <c r="D31" i="52" l="1"/>
  <c r="D32" i="52"/>
  <c r="D33" i="52"/>
  <c r="D34" i="52"/>
  <c r="D35" i="52"/>
  <c r="C32" i="52"/>
  <c r="C33" i="52"/>
  <c r="C34" i="52"/>
  <c r="C35" i="52"/>
  <c r="C31" i="52"/>
  <c r="D23" i="52"/>
  <c r="E23" i="52"/>
  <c r="F23" i="52"/>
  <c r="G23" i="52"/>
  <c r="H23" i="52"/>
  <c r="I23" i="52"/>
  <c r="J23" i="52"/>
  <c r="K23" i="52"/>
  <c r="L23" i="52"/>
  <c r="M23" i="52"/>
  <c r="D24" i="52"/>
  <c r="E24" i="52"/>
  <c r="F24" i="52"/>
  <c r="G24" i="52"/>
  <c r="H24" i="52"/>
  <c r="I24" i="52"/>
  <c r="J24" i="52"/>
  <c r="K24" i="52"/>
  <c r="L24" i="52"/>
  <c r="M24" i="52"/>
  <c r="D25" i="52"/>
  <c r="E25" i="52"/>
  <c r="F25" i="52"/>
  <c r="G25" i="52"/>
  <c r="H25" i="52"/>
  <c r="I25" i="52"/>
  <c r="J25" i="52"/>
  <c r="K25" i="52"/>
  <c r="L25" i="52"/>
  <c r="M25" i="52"/>
  <c r="D26" i="52"/>
  <c r="E26" i="52"/>
  <c r="F26" i="52"/>
  <c r="G26" i="52"/>
  <c r="H26" i="52"/>
  <c r="I26" i="52"/>
  <c r="J26" i="52"/>
  <c r="K26" i="52"/>
  <c r="L26" i="52"/>
  <c r="M26" i="52"/>
  <c r="D27" i="52"/>
  <c r="E27" i="52"/>
  <c r="F27" i="52"/>
  <c r="G27" i="52"/>
  <c r="H27" i="52"/>
  <c r="I27" i="52"/>
  <c r="J27" i="52"/>
  <c r="K27" i="52"/>
  <c r="L27" i="52"/>
  <c r="M27" i="52"/>
  <c r="D127" i="52"/>
  <c r="E127" i="52"/>
  <c r="F127" i="52"/>
  <c r="G127" i="52"/>
  <c r="H127" i="52"/>
  <c r="I127" i="52"/>
  <c r="J127" i="52"/>
  <c r="K127" i="52"/>
  <c r="L127" i="52"/>
  <c r="M127" i="52"/>
  <c r="D128" i="52"/>
  <c r="E128" i="52"/>
  <c r="F128" i="52"/>
  <c r="G128" i="52"/>
  <c r="H128" i="52"/>
  <c r="I128" i="52"/>
  <c r="J128" i="52"/>
  <c r="K128" i="52"/>
  <c r="L128" i="52"/>
  <c r="M128" i="52"/>
  <c r="D129" i="52"/>
  <c r="E129" i="52"/>
  <c r="F129" i="52"/>
  <c r="G129" i="52"/>
  <c r="H129" i="52"/>
  <c r="I129" i="52"/>
  <c r="J129" i="52"/>
  <c r="K129" i="52"/>
  <c r="L129" i="52"/>
  <c r="M129" i="52"/>
  <c r="D130" i="52"/>
  <c r="E130" i="52"/>
  <c r="F130" i="52"/>
  <c r="G130" i="52"/>
  <c r="H130" i="52"/>
  <c r="I130" i="52"/>
  <c r="J130" i="52"/>
  <c r="K130" i="52"/>
  <c r="L130" i="52"/>
  <c r="M130" i="52"/>
  <c r="M116" i="52"/>
  <c r="L116" i="52"/>
  <c r="K116" i="52"/>
  <c r="J116" i="52"/>
  <c r="I116" i="52"/>
  <c r="H116" i="52"/>
  <c r="G116" i="52"/>
  <c r="F116" i="52"/>
  <c r="E116" i="52"/>
  <c r="D116" i="52"/>
  <c r="M115" i="52"/>
  <c r="L115" i="52"/>
  <c r="K115" i="52"/>
  <c r="J115" i="52"/>
  <c r="I115" i="52"/>
  <c r="H115" i="52"/>
  <c r="G115" i="52"/>
  <c r="F115" i="52"/>
  <c r="E115" i="52"/>
  <c r="D115" i="52"/>
  <c r="M114" i="52"/>
  <c r="L114" i="52"/>
  <c r="K114" i="52"/>
  <c r="J114" i="52"/>
  <c r="I114" i="52"/>
  <c r="H114" i="52"/>
  <c r="G114" i="52"/>
  <c r="F114" i="52"/>
  <c r="E114" i="52"/>
  <c r="D114" i="52"/>
  <c r="M113" i="52"/>
  <c r="L113" i="52"/>
  <c r="K113" i="52"/>
  <c r="J113" i="52"/>
  <c r="I113" i="52"/>
  <c r="H113" i="52"/>
  <c r="G113" i="52"/>
  <c r="F113" i="52"/>
  <c r="E113" i="52"/>
  <c r="D113" i="52"/>
  <c r="D72" i="52"/>
  <c r="E72" i="52"/>
  <c r="F72" i="52"/>
  <c r="G72" i="52"/>
  <c r="H72" i="52"/>
  <c r="I72" i="52"/>
  <c r="J72" i="52"/>
  <c r="K72" i="52"/>
  <c r="L72" i="52"/>
  <c r="M72" i="52"/>
  <c r="D73" i="52"/>
  <c r="E73" i="52"/>
  <c r="F73" i="52"/>
  <c r="G73" i="52"/>
  <c r="H73" i="52"/>
  <c r="I73" i="52"/>
  <c r="J73" i="52"/>
  <c r="K73" i="52"/>
  <c r="L73" i="52"/>
  <c r="M73" i="52"/>
  <c r="M84" i="52"/>
  <c r="L84" i="52"/>
  <c r="K84" i="52"/>
  <c r="J84" i="52"/>
  <c r="I84" i="52"/>
  <c r="H84" i="52"/>
  <c r="G84" i="52"/>
  <c r="F84" i="52"/>
  <c r="E84" i="52"/>
  <c r="D84" i="52"/>
  <c r="M82" i="52"/>
  <c r="L82" i="52"/>
  <c r="K82" i="52"/>
  <c r="J82" i="52"/>
  <c r="I82" i="52"/>
  <c r="H82" i="52"/>
  <c r="G82" i="52"/>
  <c r="F82" i="52"/>
  <c r="E82" i="52"/>
  <c r="D82" i="52"/>
  <c r="D85" i="52"/>
  <c r="E85" i="52"/>
  <c r="F85" i="52"/>
  <c r="G85" i="52"/>
  <c r="H85" i="52"/>
  <c r="I85" i="52"/>
  <c r="J85" i="52"/>
  <c r="K85" i="52"/>
  <c r="L85" i="52"/>
  <c r="M85" i="52"/>
  <c r="D83" i="52"/>
  <c r="E83" i="52"/>
  <c r="F83" i="52"/>
  <c r="G83" i="52"/>
  <c r="H83" i="52"/>
  <c r="I83" i="52"/>
  <c r="J83" i="52"/>
  <c r="K83" i="52"/>
  <c r="L83" i="52"/>
  <c r="M83" i="52"/>
  <c r="D39" i="52" l="1"/>
  <c r="E39" i="52"/>
  <c r="F39" i="52"/>
  <c r="G39" i="52"/>
  <c r="H39" i="52"/>
  <c r="I39" i="52"/>
  <c r="J39" i="52"/>
  <c r="K39" i="52"/>
  <c r="L39" i="52"/>
  <c r="M39" i="52"/>
  <c r="D40" i="52"/>
  <c r="E40" i="52"/>
  <c r="F40" i="52"/>
  <c r="G40" i="52"/>
  <c r="H40" i="52"/>
  <c r="I40" i="52"/>
  <c r="J40" i="52"/>
  <c r="K40" i="52"/>
  <c r="L40" i="52"/>
  <c r="M40" i="52"/>
  <c r="D41" i="52"/>
  <c r="E41" i="52"/>
  <c r="F41" i="52"/>
  <c r="G41" i="52"/>
  <c r="H41" i="52"/>
  <c r="I41" i="52"/>
  <c r="J41" i="52"/>
  <c r="K41" i="52"/>
  <c r="L41" i="52"/>
  <c r="M41" i="52"/>
  <c r="D42" i="52"/>
  <c r="E42" i="52"/>
  <c r="F42" i="52"/>
  <c r="G42" i="52"/>
  <c r="H42" i="52"/>
  <c r="I42" i="52"/>
  <c r="J42" i="52"/>
  <c r="K42" i="52"/>
  <c r="L42" i="52"/>
  <c r="M42" i="52"/>
  <c r="D43" i="52"/>
  <c r="E43" i="52"/>
  <c r="F43" i="52"/>
  <c r="G43" i="52"/>
  <c r="H43" i="52"/>
  <c r="I43" i="52"/>
  <c r="J43" i="52"/>
  <c r="K43" i="52"/>
  <c r="L43" i="52"/>
  <c r="M43" i="52"/>
  <c r="M199" i="47" l="1"/>
  <c r="L199" i="47"/>
  <c r="K199" i="47"/>
  <c r="J199" i="47"/>
  <c r="I199" i="47"/>
  <c r="H199" i="47"/>
  <c r="G199" i="47"/>
  <c r="F199" i="47"/>
  <c r="E199" i="47"/>
  <c r="D199" i="47"/>
  <c r="M198" i="47"/>
  <c r="L198" i="47"/>
  <c r="K198" i="47"/>
  <c r="J198" i="47"/>
  <c r="I198" i="47"/>
  <c r="H198" i="47"/>
  <c r="G198" i="47"/>
  <c r="F198" i="47"/>
  <c r="E198" i="47"/>
  <c r="D198" i="47"/>
  <c r="M197" i="47"/>
  <c r="L197" i="47"/>
  <c r="K197" i="47"/>
  <c r="J197" i="47"/>
  <c r="I197" i="47"/>
  <c r="H197" i="47"/>
  <c r="G197" i="47"/>
  <c r="F197" i="47"/>
  <c r="E197" i="47"/>
  <c r="D197" i="47"/>
  <c r="C197" i="47"/>
  <c r="B197" i="47"/>
  <c r="M196" i="47"/>
  <c r="L196" i="47"/>
  <c r="K196" i="47"/>
  <c r="J196" i="47"/>
  <c r="I196" i="47"/>
  <c r="H196" i="47"/>
  <c r="G196" i="47"/>
  <c r="F196" i="47"/>
  <c r="E196" i="47"/>
  <c r="D196" i="47"/>
  <c r="C196" i="47"/>
  <c r="B196" i="47"/>
  <c r="M195" i="47"/>
  <c r="L195" i="47"/>
  <c r="K195" i="47"/>
  <c r="J195" i="47"/>
  <c r="I195" i="47"/>
  <c r="H195" i="47"/>
  <c r="G195" i="47"/>
  <c r="F195" i="47"/>
  <c r="E195" i="47"/>
  <c r="D195" i="47"/>
  <c r="C195" i="47"/>
  <c r="B195" i="47"/>
  <c r="M194" i="47"/>
  <c r="L194" i="47"/>
  <c r="K194" i="47"/>
  <c r="J194" i="47"/>
  <c r="I194" i="47"/>
  <c r="H194" i="47"/>
  <c r="G194" i="47"/>
  <c r="F194" i="47"/>
  <c r="E194" i="47"/>
  <c r="D194" i="47"/>
  <c r="C194" i="47"/>
  <c r="B194" i="47"/>
  <c r="M193" i="47"/>
  <c r="L193" i="47"/>
  <c r="K193" i="47"/>
  <c r="J193" i="47"/>
  <c r="I193" i="47"/>
  <c r="H193" i="47"/>
  <c r="G193" i="47"/>
  <c r="F193" i="47"/>
  <c r="E193" i="47"/>
  <c r="D193" i="47"/>
  <c r="C193" i="47"/>
  <c r="B193" i="47"/>
  <c r="M192" i="47"/>
  <c r="L192" i="47"/>
  <c r="K192" i="47"/>
  <c r="J192" i="47"/>
  <c r="I192" i="47"/>
  <c r="H192" i="47"/>
  <c r="G192" i="47"/>
  <c r="F192" i="47"/>
  <c r="E192" i="47"/>
  <c r="D192" i="47"/>
  <c r="C192" i="47"/>
  <c r="B192" i="47"/>
  <c r="M191" i="47"/>
  <c r="L191" i="47"/>
  <c r="K191" i="47"/>
  <c r="J191" i="47"/>
  <c r="I191" i="47"/>
  <c r="H191" i="47"/>
  <c r="G191" i="47"/>
  <c r="F191" i="47"/>
  <c r="E191" i="47"/>
  <c r="D191" i="47"/>
  <c r="C191" i="47"/>
  <c r="B191" i="47"/>
  <c r="M190" i="47"/>
  <c r="L190" i="47"/>
  <c r="K190" i="47"/>
  <c r="J190" i="47"/>
  <c r="I190" i="47"/>
  <c r="H190" i="47"/>
  <c r="G190" i="47"/>
  <c r="F190" i="47"/>
  <c r="E190" i="47"/>
  <c r="D190" i="47"/>
  <c r="C190" i="47"/>
  <c r="B190" i="47"/>
  <c r="M189" i="47"/>
  <c r="L189" i="47"/>
  <c r="K189" i="47"/>
  <c r="J189" i="47"/>
  <c r="I189" i="47"/>
  <c r="H189" i="47"/>
  <c r="G189" i="47"/>
  <c r="F189" i="47"/>
  <c r="E189" i="47"/>
  <c r="D189" i="47"/>
  <c r="C189" i="47"/>
  <c r="B189" i="47"/>
  <c r="M87" i="66"/>
  <c r="L87" i="66"/>
  <c r="K87" i="66"/>
  <c r="J87" i="66"/>
  <c r="I87" i="66"/>
  <c r="H87" i="66"/>
  <c r="G87" i="66"/>
  <c r="F87" i="66"/>
  <c r="E87" i="66"/>
  <c r="D87" i="66"/>
  <c r="M86" i="66"/>
  <c r="L86" i="66"/>
  <c r="K86" i="66"/>
  <c r="J86" i="66"/>
  <c r="I86" i="66"/>
  <c r="H86" i="66"/>
  <c r="G86" i="66"/>
  <c r="F86" i="66"/>
  <c r="E86" i="66"/>
  <c r="D86" i="66"/>
  <c r="M67" i="66"/>
  <c r="M88" i="66" s="1"/>
  <c r="L67" i="66"/>
  <c r="L88" i="66" s="1"/>
  <c r="K67" i="66"/>
  <c r="K88" i="66" s="1"/>
  <c r="J67" i="66"/>
  <c r="J88" i="66" s="1"/>
  <c r="I67" i="66"/>
  <c r="I88" i="66" s="1"/>
  <c r="H67" i="66"/>
  <c r="H88" i="66" s="1"/>
  <c r="G67" i="66"/>
  <c r="G88" i="66" s="1"/>
  <c r="F67" i="66"/>
  <c r="F88" i="66" s="1"/>
  <c r="E67" i="66"/>
  <c r="E88" i="66" s="1"/>
  <c r="D67" i="66"/>
  <c r="D88" i="66" s="1"/>
  <c r="M48" i="66"/>
  <c r="L48" i="66"/>
  <c r="K48" i="66"/>
  <c r="J48" i="66"/>
  <c r="I48" i="66"/>
  <c r="H48" i="66"/>
  <c r="G48" i="66"/>
  <c r="F48" i="66"/>
  <c r="E48" i="66"/>
  <c r="D48" i="66"/>
  <c r="M46" i="66"/>
  <c r="L46" i="66"/>
  <c r="K46" i="66"/>
  <c r="J46" i="66"/>
  <c r="I46" i="66"/>
  <c r="H46" i="66"/>
  <c r="G46" i="66"/>
  <c r="F46" i="66"/>
  <c r="E46" i="66"/>
  <c r="D46" i="66"/>
  <c r="M45" i="66"/>
  <c r="L45" i="66"/>
  <c r="K45" i="66"/>
  <c r="J45" i="66"/>
  <c r="I45" i="66"/>
  <c r="H45" i="66"/>
  <c r="G45" i="66"/>
  <c r="F45" i="66"/>
  <c r="E45" i="66"/>
  <c r="D45" i="66"/>
  <c r="M44" i="66"/>
  <c r="L44" i="66"/>
  <c r="K44" i="66"/>
  <c r="J44" i="66"/>
  <c r="I44" i="66"/>
  <c r="H44" i="66"/>
  <c r="G44" i="66"/>
  <c r="F44" i="66"/>
  <c r="E44" i="66"/>
  <c r="D44" i="66"/>
  <c r="M43" i="66"/>
  <c r="L43" i="66"/>
  <c r="K43" i="66"/>
  <c r="J43" i="66"/>
  <c r="I43" i="66"/>
  <c r="H43" i="66"/>
  <c r="G43" i="66"/>
  <c r="F43" i="66"/>
  <c r="E43" i="66"/>
  <c r="D43" i="66"/>
  <c r="M42" i="66"/>
  <c r="L42" i="66"/>
  <c r="K42" i="66"/>
  <c r="J42" i="66"/>
  <c r="I42" i="66"/>
  <c r="H42" i="66"/>
  <c r="G42" i="66"/>
  <c r="F42" i="66"/>
  <c r="E42" i="66"/>
  <c r="D42" i="66"/>
  <c r="M41" i="66"/>
  <c r="L41" i="66"/>
  <c r="K41" i="66"/>
  <c r="J41" i="66"/>
  <c r="I41" i="66"/>
  <c r="H41" i="66"/>
  <c r="G41" i="66"/>
  <c r="F41" i="66"/>
  <c r="E41" i="66"/>
  <c r="D41" i="66"/>
  <c r="M95" i="35"/>
  <c r="L95" i="35"/>
  <c r="K95" i="35"/>
  <c r="J95" i="35"/>
  <c r="I95" i="35"/>
  <c r="H95" i="35"/>
  <c r="G95" i="35"/>
  <c r="F95" i="35"/>
  <c r="E95" i="35"/>
  <c r="D95" i="35"/>
  <c r="M94" i="35"/>
  <c r="L94" i="35"/>
  <c r="K94" i="35"/>
  <c r="J94" i="35"/>
  <c r="I94" i="35"/>
  <c r="H94" i="35"/>
  <c r="G94" i="35"/>
  <c r="F94" i="35"/>
  <c r="E94" i="35"/>
  <c r="D94" i="35"/>
  <c r="M93" i="35"/>
  <c r="L93" i="35"/>
  <c r="K93" i="35"/>
  <c r="J93" i="35"/>
  <c r="I93" i="35"/>
  <c r="H93" i="35"/>
  <c r="G93" i="35"/>
  <c r="F93" i="35"/>
  <c r="E93" i="35"/>
  <c r="D93" i="35"/>
  <c r="M92" i="35"/>
  <c r="L92" i="35"/>
  <c r="K92" i="35"/>
  <c r="J92" i="35"/>
  <c r="I92" i="35"/>
  <c r="H92" i="35"/>
  <c r="G92" i="35"/>
  <c r="F92" i="35"/>
  <c r="E92" i="35"/>
  <c r="D92" i="35"/>
  <c r="M69" i="35"/>
  <c r="M96" i="35" s="1"/>
  <c r="L69" i="35"/>
  <c r="L96" i="35" s="1"/>
  <c r="K69" i="35"/>
  <c r="K96" i="35" s="1"/>
  <c r="J69" i="35"/>
  <c r="J96" i="35" s="1"/>
  <c r="I69" i="35"/>
  <c r="I96" i="35" s="1"/>
  <c r="H69" i="35"/>
  <c r="H96" i="35" s="1"/>
  <c r="G69" i="35"/>
  <c r="G96" i="35" s="1"/>
  <c r="F69" i="35"/>
  <c r="F96" i="35" s="1"/>
  <c r="E69" i="35"/>
  <c r="E96" i="35" s="1"/>
  <c r="D69" i="35"/>
  <c r="D96" i="35" s="1"/>
  <c r="M48" i="35"/>
  <c r="L48" i="35"/>
  <c r="K48" i="35"/>
  <c r="J48" i="35"/>
  <c r="I48" i="35"/>
  <c r="H48" i="35"/>
  <c r="G48" i="35"/>
  <c r="F48" i="35"/>
  <c r="E48" i="35"/>
  <c r="D48" i="35"/>
  <c r="M46" i="35"/>
  <c r="L46" i="35"/>
  <c r="K46" i="35"/>
  <c r="J46" i="35"/>
  <c r="I46" i="35"/>
  <c r="H46" i="35"/>
  <c r="G46" i="35"/>
  <c r="F46" i="35"/>
  <c r="E46" i="35"/>
  <c r="D46" i="35"/>
  <c r="M45" i="35"/>
  <c r="L45" i="35"/>
  <c r="K45" i="35"/>
  <c r="J45" i="35"/>
  <c r="I45" i="35"/>
  <c r="H45" i="35"/>
  <c r="G45" i="35"/>
  <c r="F45" i="35"/>
  <c r="E45" i="35"/>
  <c r="D45" i="35"/>
  <c r="M44" i="35"/>
  <c r="L44" i="35"/>
  <c r="K44" i="35"/>
  <c r="J44" i="35"/>
  <c r="I44" i="35"/>
  <c r="H44" i="35"/>
  <c r="G44" i="35"/>
  <c r="F44" i="35"/>
  <c r="E44" i="35"/>
  <c r="D44" i="35"/>
  <c r="M43" i="35"/>
  <c r="L43" i="35"/>
  <c r="K43" i="35"/>
  <c r="J43" i="35"/>
  <c r="I43" i="35"/>
  <c r="H43" i="35"/>
  <c r="G43" i="35"/>
  <c r="F43" i="35"/>
  <c r="E43" i="35"/>
  <c r="D43" i="35"/>
  <c r="M42" i="35"/>
  <c r="L42" i="35"/>
  <c r="K42" i="35"/>
  <c r="J42" i="35"/>
  <c r="I42" i="35"/>
  <c r="H42" i="35"/>
  <c r="G42" i="35"/>
  <c r="F42" i="35"/>
  <c r="E42" i="35"/>
  <c r="D42" i="35"/>
  <c r="M41" i="35"/>
  <c r="L41" i="35"/>
  <c r="K41" i="35"/>
  <c r="J41" i="35"/>
  <c r="I41" i="35"/>
  <c r="H41" i="35"/>
  <c r="G41" i="35"/>
  <c r="F41" i="35"/>
  <c r="E41" i="35"/>
  <c r="D41" i="35"/>
  <c r="M91" i="65"/>
  <c r="L91" i="65"/>
  <c r="K91" i="65"/>
  <c r="J91" i="65"/>
  <c r="I91" i="65"/>
  <c r="H91" i="65"/>
  <c r="G91" i="65"/>
  <c r="F91" i="65"/>
  <c r="E91" i="65"/>
  <c r="D91" i="65"/>
  <c r="M90" i="65"/>
  <c r="L90" i="65"/>
  <c r="K90" i="65"/>
  <c r="J90" i="65"/>
  <c r="I90" i="65"/>
  <c r="H90" i="65"/>
  <c r="G90" i="65"/>
  <c r="F90" i="65"/>
  <c r="E90" i="65"/>
  <c r="D90" i="65"/>
  <c r="M89" i="65"/>
  <c r="L89" i="65"/>
  <c r="K89" i="65"/>
  <c r="J89" i="65"/>
  <c r="I89" i="65"/>
  <c r="H89" i="65"/>
  <c r="G89" i="65"/>
  <c r="F89" i="65"/>
  <c r="E89" i="65"/>
  <c r="D89" i="65"/>
  <c r="M68" i="65"/>
  <c r="M92" i="65" s="1"/>
  <c r="L68" i="65"/>
  <c r="L92" i="65" s="1"/>
  <c r="K68" i="65"/>
  <c r="K92" i="65" s="1"/>
  <c r="J68" i="65"/>
  <c r="J92" i="65" s="1"/>
  <c r="I68" i="65"/>
  <c r="I92" i="65" s="1"/>
  <c r="H68" i="65"/>
  <c r="H92" i="65" s="1"/>
  <c r="G68" i="65"/>
  <c r="G92" i="65" s="1"/>
  <c r="F68" i="65"/>
  <c r="F92" i="65" s="1"/>
  <c r="E68" i="65"/>
  <c r="E92" i="65" s="1"/>
  <c r="D68" i="65"/>
  <c r="D92" i="65" s="1"/>
  <c r="M48" i="65"/>
  <c r="L48" i="65"/>
  <c r="K48" i="65"/>
  <c r="J48" i="65"/>
  <c r="I48" i="65"/>
  <c r="H48" i="65"/>
  <c r="G48" i="65"/>
  <c r="F48" i="65"/>
  <c r="E48" i="65"/>
  <c r="D48" i="65"/>
  <c r="M46" i="65"/>
  <c r="L46" i="65"/>
  <c r="K46" i="65"/>
  <c r="J46" i="65"/>
  <c r="I46" i="65"/>
  <c r="H46" i="65"/>
  <c r="G46" i="65"/>
  <c r="F46" i="65"/>
  <c r="E46" i="65"/>
  <c r="D46" i="65"/>
  <c r="M45" i="65"/>
  <c r="L45" i="65"/>
  <c r="K45" i="65"/>
  <c r="J45" i="65"/>
  <c r="I45" i="65"/>
  <c r="H45" i="65"/>
  <c r="G45" i="65"/>
  <c r="F45" i="65"/>
  <c r="E45" i="65"/>
  <c r="D45" i="65"/>
  <c r="M44" i="65"/>
  <c r="L44" i="65"/>
  <c r="K44" i="65"/>
  <c r="J44" i="65"/>
  <c r="I44" i="65"/>
  <c r="H44" i="65"/>
  <c r="G44" i="65"/>
  <c r="F44" i="65"/>
  <c r="E44" i="65"/>
  <c r="D44" i="65"/>
  <c r="M43" i="65"/>
  <c r="L43" i="65"/>
  <c r="K43" i="65"/>
  <c r="J43" i="65"/>
  <c r="I43" i="65"/>
  <c r="H43" i="65"/>
  <c r="G43" i="65"/>
  <c r="F43" i="65"/>
  <c r="E43" i="65"/>
  <c r="D43" i="65"/>
  <c r="M42" i="65"/>
  <c r="L42" i="65"/>
  <c r="K42" i="65"/>
  <c r="J42" i="65"/>
  <c r="I42" i="65"/>
  <c r="H42" i="65"/>
  <c r="G42" i="65"/>
  <c r="F42" i="65"/>
  <c r="E42" i="65"/>
  <c r="D42" i="65"/>
  <c r="M41" i="65"/>
  <c r="L41" i="65"/>
  <c r="K41" i="65"/>
  <c r="J41" i="65"/>
  <c r="I41" i="65"/>
  <c r="H41" i="65"/>
  <c r="G41" i="65"/>
  <c r="F41" i="65"/>
  <c r="E41" i="65"/>
  <c r="D41" i="65"/>
  <c r="M100" i="47" l="1"/>
  <c r="L100" i="47"/>
  <c r="K100" i="47"/>
  <c r="J100" i="47"/>
  <c r="I100" i="47"/>
  <c r="H100" i="47"/>
  <c r="G100" i="47"/>
  <c r="F100" i="47"/>
  <c r="E100" i="47"/>
  <c r="D100" i="47"/>
  <c r="M99" i="47"/>
  <c r="L99" i="47"/>
  <c r="K99" i="47"/>
  <c r="J99" i="47"/>
  <c r="I99" i="47"/>
  <c r="H99" i="47"/>
  <c r="G99" i="47"/>
  <c r="F99" i="47"/>
  <c r="E99" i="47"/>
  <c r="D99" i="47"/>
  <c r="M98" i="47"/>
  <c r="L98" i="47"/>
  <c r="K98" i="47"/>
  <c r="J98" i="47"/>
  <c r="I98" i="47"/>
  <c r="H98" i="47"/>
  <c r="G98" i="47"/>
  <c r="F98" i="47"/>
  <c r="E98" i="47"/>
  <c r="D98" i="47"/>
  <c r="M97" i="47"/>
  <c r="L97" i="47"/>
  <c r="K97" i="47"/>
  <c r="J97" i="47"/>
  <c r="I97" i="47"/>
  <c r="H97" i="47"/>
  <c r="G97" i="47"/>
  <c r="F97" i="47"/>
  <c r="E97" i="47"/>
  <c r="D97" i="47"/>
  <c r="M96" i="47"/>
  <c r="L96" i="47"/>
  <c r="K96" i="47"/>
  <c r="J96" i="47"/>
  <c r="I96" i="47"/>
  <c r="H96" i="47"/>
  <c r="G96" i="47"/>
  <c r="F96" i="47"/>
  <c r="E96" i="47"/>
  <c r="D96" i="47"/>
  <c r="M95" i="47"/>
  <c r="L95" i="47"/>
  <c r="K95" i="47"/>
  <c r="J95" i="47"/>
  <c r="I95" i="47"/>
  <c r="H95" i="47"/>
  <c r="G95" i="47"/>
  <c r="F95" i="47"/>
  <c r="E95" i="47"/>
  <c r="D95" i="47"/>
  <c r="M94" i="47"/>
  <c r="L94" i="47"/>
  <c r="K94" i="47"/>
  <c r="J94" i="47"/>
  <c r="I94" i="47"/>
  <c r="H94" i="47"/>
  <c r="G94" i="47"/>
  <c r="F94" i="47"/>
  <c r="E94" i="47"/>
  <c r="D94" i="47"/>
  <c r="M93" i="47"/>
  <c r="L93" i="47"/>
  <c r="K93" i="47"/>
  <c r="J93" i="47"/>
  <c r="I93" i="47"/>
  <c r="H93" i="47"/>
  <c r="G93" i="47"/>
  <c r="F93" i="47"/>
  <c r="E93" i="47"/>
  <c r="D93" i="47"/>
  <c r="M92" i="47"/>
  <c r="L92" i="47"/>
  <c r="K92" i="47"/>
  <c r="J92" i="47"/>
  <c r="I92" i="47"/>
  <c r="H92" i="47"/>
  <c r="G92" i="47"/>
  <c r="F92" i="47"/>
  <c r="E92" i="47"/>
  <c r="D92" i="47"/>
  <c r="M91" i="47"/>
  <c r="L91" i="47"/>
  <c r="K91" i="47"/>
  <c r="J91" i="47"/>
  <c r="I91" i="47"/>
  <c r="H91" i="47"/>
  <c r="G91" i="47"/>
  <c r="F91" i="47"/>
  <c r="E91" i="47"/>
  <c r="D91" i="47"/>
  <c r="M90" i="47"/>
  <c r="L90" i="47"/>
  <c r="K90" i="47"/>
  <c r="J90" i="47"/>
  <c r="I90" i="47"/>
  <c r="H90" i="47"/>
  <c r="G90" i="47"/>
  <c r="F90" i="47"/>
  <c r="E90" i="47"/>
  <c r="D90" i="47"/>
  <c r="M89" i="47"/>
  <c r="L89" i="47"/>
  <c r="K89" i="47"/>
  <c r="J89" i="47"/>
  <c r="I89" i="47"/>
  <c r="H89" i="47"/>
  <c r="G89" i="47"/>
  <c r="F89" i="47"/>
  <c r="E89" i="47"/>
  <c r="D89" i="47"/>
  <c r="M88" i="47"/>
  <c r="L88" i="47"/>
  <c r="K88" i="47"/>
  <c r="J88" i="47"/>
  <c r="I88" i="47"/>
  <c r="H88" i="47"/>
  <c r="G88" i="47"/>
  <c r="F88" i="47"/>
  <c r="E88" i="47"/>
  <c r="D88" i="47"/>
  <c r="M87" i="47"/>
  <c r="L87" i="47"/>
  <c r="K87" i="47"/>
  <c r="J87" i="47"/>
  <c r="I87" i="47"/>
  <c r="H87" i="47"/>
  <c r="G87" i="47"/>
  <c r="F87" i="47"/>
  <c r="E87" i="47"/>
  <c r="D87" i="47"/>
  <c r="M86" i="47"/>
  <c r="L86" i="47"/>
  <c r="K86" i="47"/>
  <c r="J86" i="47"/>
  <c r="I86" i="47"/>
  <c r="H86" i="47"/>
  <c r="G86" i="47"/>
  <c r="F86" i="47"/>
  <c r="E86" i="47"/>
  <c r="D86" i="47"/>
  <c r="M85" i="47"/>
  <c r="L85" i="47"/>
  <c r="K85" i="47"/>
  <c r="J85" i="47"/>
  <c r="I85" i="47"/>
  <c r="H85" i="47"/>
  <c r="G85" i="47"/>
  <c r="F85" i="47"/>
  <c r="E85" i="47"/>
  <c r="D85" i="47"/>
  <c r="D42" i="69"/>
  <c r="E42" i="69"/>
  <c r="D43" i="69"/>
  <c r="E43" i="69"/>
  <c r="D44" i="69"/>
  <c r="E44" i="69"/>
  <c r="D45" i="69"/>
  <c r="E45" i="69"/>
  <c r="D46" i="69"/>
  <c r="E46" i="69"/>
  <c r="D47" i="69"/>
  <c r="E47" i="69"/>
  <c r="D48" i="69"/>
  <c r="E48" i="69"/>
  <c r="E41" i="69"/>
  <c r="F78" i="67" l="1"/>
  <c r="G78" i="67"/>
  <c r="H78" i="67"/>
  <c r="I78" i="67"/>
  <c r="C120" i="52" l="1"/>
  <c r="D77" i="52"/>
  <c r="D78" i="52"/>
  <c r="C78" i="52"/>
  <c r="C77" i="52"/>
  <c r="C38" i="50"/>
  <c r="H23" i="51"/>
  <c r="C55" i="51"/>
  <c r="D120" i="52"/>
  <c r="D121" i="52"/>
  <c r="D122" i="52"/>
  <c r="D123" i="52"/>
  <c r="C121" i="52"/>
  <c r="C122" i="52"/>
  <c r="C123" i="52"/>
  <c r="D55" i="51"/>
  <c r="C56" i="51"/>
  <c r="D56" i="51"/>
  <c r="C57" i="51"/>
  <c r="D57" i="51"/>
  <c r="I23" i="51"/>
  <c r="H24" i="51"/>
  <c r="I24" i="51"/>
  <c r="H25" i="51"/>
  <c r="I25" i="51"/>
  <c r="D38" i="50"/>
  <c r="D39" i="50"/>
  <c r="D40" i="50"/>
  <c r="D41" i="50"/>
  <c r="D42" i="50"/>
  <c r="D43" i="50"/>
  <c r="D44" i="50"/>
  <c r="C39" i="50"/>
  <c r="C40" i="50"/>
  <c r="C41" i="50"/>
  <c r="C42" i="50"/>
  <c r="C43" i="50"/>
  <c r="C44" i="50"/>
  <c r="D153" i="47" l="1"/>
  <c r="C153" i="47"/>
  <c r="B153" i="47"/>
  <c r="D60" i="52" l="1"/>
  <c r="C60" i="52"/>
  <c r="B60" i="52"/>
  <c r="D19" i="52" l="1"/>
  <c r="C19" i="52"/>
  <c r="B19" i="52"/>
  <c r="B59" i="52" l="1"/>
  <c r="B57" i="52"/>
  <c r="C59" i="52"/>
  <c r="C57" i="52"/>
  <c r="D57" i="52"/>
  <c r="D59" i="52"/>
  <c r="X12" i="64" l="1"/>
  <c r="V12" i="64"/>
  <c r="T12" i="64"/>
  <c r="N84" i="63"/>
  <c r="D23" i="66"/>
  <c r="C23" i="66"/>
  <c r="B23" i="66"/>
  <c r="D23" i="35"/>
  <c r="C23" i="35"/>
  <c r="B23" i="35"/>
  <c r="D23" i="65"/>
  <c r="C23" i="65"/>
  <c r="B23" i="65"/>
  <c r="N52" i="35" l="1"/>
  <c r="N73" i="35"/>
  <c r="N82" i="35"/>
  <c r="N100" i="35" s="1"/>
  <c r="N203" i="47" l="1"/>
  <c r="N96" i="65" l="1"/>
  <c r="N92" i="66"/>
  <c r="N52" i="66"/>
  <c r="N52" i="65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Запрос — Итог" description="Соединение с запросом &quot;Итог&quot; в книге." type="100" refreshedVersion="6" minRefreshableVersion="5">
    <extLst>
      <ext xmlns:x15="http://schemas.microsoft.com/office/spreadsheetml/2010/11/main" uri="{DE250136-89BD-433C-8126-D09CA5730AF9}">
        <x15:connection id="bd27b507-236d-46a2-9900-cce0a26fab97"/>
      </ext>
    </extLst>
  </connection>
</connections>
</file>

<file path=xl/sharedStrings.xml><?xml version="1.0" encoding="utf-8"?>
<sst xmlns="http://schemas.openxmlformats.org/spreadsheetml/2006/main" count="16576" uniqueCount="491">
  <si>
    <t>Навигация</t>
  </si>
  <si>
    <t>Наименование</t>
  </si>
  <si>
    <t>май</t>
  </si>
  <si>
    <t>Фитинговые платформы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</si>
  <si>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</si>
  <si>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</si>
  <si>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</si>
  <si>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</si>
  <si>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</si>
  <si>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</si>
  <si>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</si>
  <si>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</si>
  <si>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</si>
  <si>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Прочие</t>
  </si>
  <si>
    <t>Ссылка</t>
  </si>
  <si>
    <t>Общий итог</t>
  </si>
  <si>
    <t>фев</t>
  </si>
  <si>
    <t>янв</t>
  </si>
  <si>
    <t>2022 год</t>
  </si>
  <si>
    <t>Наименование группы груза</t>
  </si>
  <si>
    <t>Каменный уголь</t>
  </si>
  <si>
    <t>Нефтяные грузы</t>
  </si>
  <si>
    <t>Удобрения</t>
  </si>
  <si>
    <t>Руды</t>
  </si>
  <si>
    <t>Черные металлы</t>
  </si>
  <si>
    <t>Прочие грузы</t>
  </si>
  <si>
    <t>2021 год</t>
  </si>
  <si>
    <t>Наименование субъекта назначения</t>
  </si>
  <si>
    <t>Лесные грузы</t>
  </si>
  <si>
    <t>Погранпереход Наушки</t>
  </si>
  <si>
    <t>Погранпереход Забайкальск</t>
  </si>
  <si>
    <t>Порты Хабаровского края</t>
  </si>
  <si>
    <t>Порты и погранпереходы Приморского края</t>
  </si>
  <si>
    <t>Цементовозы</t>
  </si>
  <si>
    <t>Полувагоны</t>
  </si>
  <si>
    <t>Минераловозы</t>
  </si>
  <si>
    <t>Зерновозы</t>
  </si>
  <si>
    <t>Отношение 2022 г./2021 г.</t>
  </si>
  <si>
    <t>Количество месяцев</t>
  </si>
  <si>
    <t>Таблица соответствия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</si>
  <si>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</si>
  <si>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</si>
  <si>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</si>
  <si>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</si>
  <si>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</si>
  <si>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</si>
  <si>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</si>
  <si>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</si>
  <si>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</si>
  <si>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</si>
  <si>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</si>
  <si>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</si>
  <si>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Таблица соответствия для листов с грузами</t>
  </si>
  <si>
    <t>N</t>
  </si>
  <si>
    <t>O</t>
  </si>
  <si>
    <t>Таблица соответствия для листов по Белоруссии</t>
  </si>
  <si>
    <t>1</t>
  </si>
  <si>
    <t>Динамика общих показателей железнодорожной отрасли</t>
  </si>
  <si>
    <t>2</t>
  </si>
  <si>
    <t xml:space="preserve">Погрузка на сети ОАО "РЖД", млн тонн </t>
  </si>
  <si>
    <t>Все грузы</t>
  </si>
  <si>
    <t>Зерно</t>
  </si>
  <si>
    <t>Строительные грузы</t>
  </si>
  <si>
    <t>Цемент</t>
  </si>
  <si>
    <t>Лом черных металлов</t>
  </si>
  <si>
    <t>Кокс</t>
  </si>
  <si>
    <t>2020 год</t>
  </si>
  <si>
    <t>Характеристика вагона</t>
  </si>
  <si>
    <t>Род вагона</t>
  </si>
  <si>
    <t>Цистерны нефтебензиновые</t>
  </si>
  <si>
    <t>Цистерны для СУГ</t>
  </si>
  <si>
    <t>Динамика парка грузовых вагонов</t>
  </si>
  <si>
    <t>Вагоностроительный холдинг</t>
  </si>
  <si>
    <t>УВЗ</t>
  </si>
  <si>
    <t>Модель</t>
  </si>
  <si>
    <t>12-1293</t>
  </si>
  <si>
    <t>12-1303-01</t>
  </si>
  <si>
    <t>12-132</t>
  </si>
  <si>
    <t>12-196-02</t>
  </si>
  <si>
    <t>12-2153</t>
  </si>
  <si>
    <t>12-9837</t>
  </si>
  <si>
    <t>Алтайвагон</t>
  </si>
  <si>
    <t>12-2153-01</t>
  </si>
  <si>
    <t>ОВК</t>
  </si>
  <si>
    <t>12-9853</t>
  </si>
  <si>
    <t>12-9869</t>
  </si>
  <si>
    <t>РМ Рейл</t>
  </si>
  <si>
    <t>Рославльский ВРЗ</t>
  </si>
  <si>
    <t>12-9766</t>
  </si>
  <si>
    <t>КАВАЗ</t>
  </si>
  <si>
    <t>ЗМК</t>
  </si>
  <si>
    <t>КВСЗ</t>
  </si>
  <si>
    <t>МЗТМ</t>
  </si>
  <si>
    <t>Общий объём регистрации полувагонов</t>
  </si>
  <si>
    <t>12-9763-01</t>
  </si>
  <si>
    <t>3</t>
  </si>
  <si>
    <t>Динамика ремонта грузовых вагонов и запасных частей</t>
  </si>
  <si>
    <t>Боковая рама новая</t>
  </si>
  <si>
    <t>Балка надрессорная новая</t>
  </si>
  <si>
    <t>Буксовый подшипник кассетный</t>
  </si>
  <si>
    <t>Колодка тормозная</t>
  </si>
  <si>
    <t>Клин фрикционный СЧ-35</t>
  </si>
  <si>
    <t>Деповской ремонт (ДР)</t>
  </si>
  <si>
    <t>Капитальный ремонт (КР)</t>
  </si>
  <si>
    <t>Текущий ремонт в объёме ТР-1</t>
  </si>
  <si>
    <t>Текущий ремонт в объёме ТР-2</t>
  </si>
  <si>
    <t>Вагоноремонтное предприятие</t>
  </si>
  <si>
    <t>Вид ремонта</t>
  </si>
  <si>
    <t>ВРК-1</t>
  </si>
  <si>
    <t>НВРК</t>
  </si>
  <si>
    <t>ОМК Стальной путь</t>
  </si>
  <si>
    <t>Новотранс</t>
  </si>
  <si>
    <t>Деповской ремонт</t>
  </si>
  <si>
    <t>Капитальный ремонт</t>
  </si>
  <si>
    <t>Доля деповского ремонта</t>
  </si>
  <si>
    <t>Доля капитального ремонта</t>
  </si>
  <si>
    <t>Крытые вагоны</t>
  </si>
  <si>
    <t>Платформы универсальные</t>
  </si>
  <si>
    <t>Платформы прочие</t>
  </si>
  <si>
    <t>Цистерны прочие</t>
  </si>
  <si>
    <t>Цистерны химические</t>
  </si>
  <si>
    <t>Прочие виды п/с</t>
  </si>
  <si>
    <t>Показатель</t>
  </si>
  <si>
    <t>Расчетный спрос и предложение (баланс)</t>
  </si>
  <si>
    <t>Доля компании, %</t>
  </si>
  <si>
    <t>Средний возраст, лет</t>
  </si>
  <si>
    <t xml:space="preserve">% списания в течение 5 лет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</si>
  <si>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</si>
  <si>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</si>
  <si>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</si>
  <si>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</si>
  <si>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</si>
  <si>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</si>
  <si>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</si>
  <si>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</si>
  <si>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</si>
  <si>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ФГК</t>
  </si>
  <si>
    <t>ПГК</t>
  </si>
  <si>
    <t>Модум-Транс</t>
  </si>
  <si>
    <t>НТК</t>
  </si>
  <si>
    <t>НПК</t>
  </si>
  <si>
    <t>НефтеТрансСервис</t>
  </si>
  <si>
    <t>Уголь-Транс</t>
  </si>
  <si>
    <t>ГК Новотранс</t>
  </si>
  <si>
    <t>Грузовая компания</t>
  </si>
  <si>
    <r>
      <t>Место</t>
    </r>
    <r>
      <rPr>
        <vertAlign val="superscript"/>
        <sz val="11"/>
        <color rgb="FFFFFFFF"/>
        <rFont val="Cambria"/>
        <family val="1"/>
        <charset val="204"/>
      </rPr>
      <t xml:space="preserve"> </t>
    </r>
  </si>
  <si>
    <r>
      <t>Наименование</t>
    </r>
    <r>
      <rPr>
        <vertAlign val="superscript"/>
        <sz val="11"/>
        <color rgb="FFFFFFFF"/>
        <rFont val="Cambria"/>
        <family val="1"/>
        <charset val="204"/>
      </rPr>
      <t xml:space="preserve"> </t>
    </r>
  </si>
  <si>
    <t>Платформы</t>
  </si>
  <si>
    <t>Хопперы</t>
  </si>
  <si>
    <t>Цистерны</t>
  </si>
  <si>
    <t>Общий объём регистрации платформ</t>
  </si>
  <si>
    <t>Общий объём регистрации хопперов</t>
  </si>
  <si>
    <t>Общий объём регистрации цистерн</t>
  </si>
  <si>
    <t>Общий объём регистрации крытых вагонов</t>
  </si>
  <si>
    <t>Общий объём регистрации прочих видов п/с</t>
  </si>
  <si>
    <t>Платформы-лесовозы</t>
  </si>
  <si>
    <t>Расчетный потребный парк под перевозки</t>
  </si>
  <si>
    <t>Доля в общем объёме регистрации</t>
  </si>
  <si>
    <t>Объём регистрации вагонов</t>
  </si>
  <si>
    <t>Могилёвский ВСЗ</t>
  </si>
  <si>
    <t>Нефтебензиновые цистерны</t>
  </si>
  <si>
    <t>Цистерны СУГ</t>
  </si>
  <si>
    <t>Универсальные платформы</t>
  </si>
  <si>
    <t>13-2114</t>
  </si>
  <si>
    <t>13-2114-07</t>
  </si>
  <si>
    <t>13-2114-08</t>
  </si>
  <si>
    <t>13-2114К</t>
  </si>
  <si>
    <t>13-2116</t>
  </si>
  <si>
    <t>13-2162</t>
  </si>
  <si>
    <t>13-2162-01</t>
  </si>
  <si>
    <t>13-1258-01</t>
  </si>
  <si>
    <t>13-1284</t>
  </si>
  <si>
    <t>13-6964-01</t>
  </si>
  <si>
    <t>13-9808</t>
  </si>
  <si>
    <t>13-6724</t>
  </si>
  <si>
    <t>13-6851-04</t>
  </si>
  <si>
    <t>13-6852-02</t>
  </si>
  <si>
    <t>13-6895</t>
  </si>
  <si>
    <t>13-6903</t>
  </si>
  <si>
    <t>13-9781</t>
  </si>
  <si>
    <t>ОЗТМ</t>
  </si>
  <si>
    <t>13-9570</t>
  </si>
  <si>
    <t>Барнаульский ВРЗ</t>
  </si>
  <si>
    <t>13-644</t>
  </si>
  <si>
    <t>Ремпутьмаш</t>
  </si>
  <si>
    <t>ПМ-820</t>
  </si>
  <si>
    <t>13-192-01</t>
  </si>
  <si>
    <t>13-198</t>
  </si>
  <si>
    <t>Днепровагонмаш</t>
  </si>
  <si>
    <t>13-6953</t>
  </si>
  <si>
    <t>13-9924-01</t>
  </si>
  <si>
    <t>13-6719</t>
  </si>
  <si>
    <t>13-9744-06</t>
  </si>
  <si>
    <t>13-9751-01</t>
  </si>
  <si>
    <t>19-9567</t>
  </si>
  <si>
    <t>19-9950</t>
  </si>
  <si>
    <t>19-9950-01</t>
  </si>
  <si>
    <t>19-1217</t>
  </si>
  <si>
    <t>19-1274</t>
  </si>
  <si>
    <t>19-9814</t>
  </si>
  <si>
    <t>19-9549</t>
  </si>
  <si>
    <t>19-9549-03</t>
  </si>
  <si>
    <t>19-9835-01</t>
  </si>
  <si>
    <t>19-9870-01</t>
  </si>
  <si>
    <t>19-6869</t>
  </si>
  <si>
    <t>19-3058</t>
  </si>
  <si>
    <t>19-9838-01</t>
  </si>
  <si>
    <t>19-6870</t>
  </si>
  <si>
    <t>ОМЗ Карпаты</t>
  </si>
  <si>
    <t>19-6943</t>
  </si>
  <si>
    <t>15-1210-03</t>
  </si>
  <si>
    <t>15-1219</t>
  </si>
  <si>
    <t>15-1226</t>
  </si>
  <si>
    <t>15-1230</t>
  </si>
  <si>
    <t>15-1256</t>
  </si>
  <si>
    <t>15-1257</t>
  </si>
  <si>
    <t>15-1264</t>
  </si>
  <si>
    <t>15-1288-01</t>
  </si>
  <si>
    <t>15-1288-02</t>
  </si>
  <si>
    <t>15-150-04</t>
  </si>
  <si>
    <t>15-157</t>
  </si>
  <si>
    <t>15-558С-04</t>
  </si>
  <si>
    <t>15-6901</t>
  </si>
  <si>
    <t>15-9993</t>
  </si>
  <si>
    <t>15-2148</t>
  </si>
  <si>
    <t>ТМХ</t>
  </si>
  <si>
    <t>11-2163</t>
  </si>
  <si>
    <t>11-2164</t>
  </si>
  <si>
    <t>11-1268</t>
  </si>
  <si>
    <t>11-6874</t>
  </si>
  <si>
    <t>12-6989</t>
  </si>
  <si>
    <t>32-626</t>
  </si>
  <si>
    <t>32-626-01</t>
  </si>
  <si>
    <t>19-6940</t>
  </si>
  <si>
    <t>3-21</t>
  </si>
  <si>
    <t>3-26</t>
  </si>
  <si>
    <t>4-21</t>
  </si>
  <si>
    <t>9-26</t>
  </si>
  <si>
    <t>33-5170</t>
  </si>
  <si>
    <t>ВПМ-770</t>
  </si>
  <si>
    <t>Cool Infinity</t>
  </si>
  <si>
    <t>16-1807-04</t>
  </si>
  <si>
    <t>7-01</t>
  </si>
  <si>
    <t>7-02</t>
  </si>
  <si>
    <t>12-6993</t>
  </si>
  <si>
    <t>РСТ</t>
  </si>
  <si>
    <t>Евросиб</t>
  </si>
  <si>
    <t>Уральская транспортная компания</t>
  </si>
  <si>
    <t>Финтранс ГЛ</t>
  </si>
  <si>
    <t>Русагротранс</t>
  </si>
  <si>
    <t>Европа-Калининград</t>
  </si>
  <si>
    <t>Технотранс</t>
  </si>
  <si>
    <t>Эколайн</t>
  </si>
  <si>
    <t>Логистика 1520</t>
  </si>
  <si>
    <t>ТД "РИФ"</t>
  </si>
  <si>
    <t>Уралкалий</t>
  </si>
  <si>
    <t>ФосАгро</t>
  </si>
  <si>
    <t>Уралхим-Транс</t>
  </si>
  <si>
    <t>Акрон-Транс</t>
  </si>
  <si>
    <t>ПТС</t>
  </si>
  <si>
    <t>ППО</t>
  </si>
  <si>
    <t>Эй-Си-Рейл</t>
  </si>
  <si>
    <t>КузбассТрансЦемент</t>
  </si>
  <si>
    <t>ТК «Велес»</t>
  </si>
  <si>
    <t>Рэйл Про</t>
  </si>
  <si>
    <t>ТрансКонтейнер</t>
  </si>
  <si>
    <t>Трансгарант</t>
  </si>
  <si>
    <t>СГ-Транс</t>
  </si>
  <si>
    <t>Транс Синергия</t>
  </si>
  <si>
    <t>ОТЛК ЕРА</t>
  </si>
  <si>
    <t>РЖД Бизнес актив</t>
  </si>
  <si>
    <t>Логбокс</t>
  </si>
  <si>
    <t>Трансойл</t>
  </si>
  <si>
    <t>Реилго</t>
  </si>
  <si>
    <t>Газпромтранс</t>
  </si>
  <si>
    <t>Лукойл-Транс</t>
  </si>
  <si>
    <t>Урал Логистика</t>
  </si>
  <si>
    <t>Транспортные технологии</t>
  </si>
  <si>
    <t>Татнефть-Транс</t>
  </si>
  <si>
    <t>Участковая скорость</t>
  </si>
  <si>
    <t>Техническая скорость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</si>
  <si>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</si>
  <si>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</si>
  <si>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</si>
  <si>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</si>
  <si>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</si>
  <si>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</si>
  <si>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</si>
  <si>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</si>
  <si>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</si>
  <si>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</si>
  <si>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</si>
  <si>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</si>
  <si>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Нефть и нефтепродукты</t>
  </si>
  <si>
    <t>Химические и минеральные удобрения</t>
  </si>
  <si>
    <t>Руда железная и марганцевая</t>
  </si>
  <si>
    <t>Пром сырье и форм материалы</t>
  </si>
  <si>
    <t>Химикаты и сода</t>
  </si>
  <si>
    <t>Руда цветная и серное сырье</t>
  </si>
  <si>
    <t>- погрузка и грузооборот по основным грузам на сети ОАО "РЖД"</t>
  </si>
  <si>
    <t>Хлебные грузы</t>
  </si>
  <si>
    <t>Нарастающий итог</t>
  </si>
  <si>
    <t>Порты и погранпереходы Санкт-Петербурга и Ленинградской области</t>
  </si>
  <si>
    <t>Погранпереходы Псковской и Смоленской областей</t>
  </si>
  <si>
    <t>Порты и погранпереходы Азово-Черноморского бассейна</t>
  </si>
  <si>
    <t>Порты и погранпереходы Каспийского бассейна</t>
  </si>
  <si>
    <t>Диапазон</t>
  </si>
  <si>
    <t>Максимум</t>
  </si>
  <si>
    <t>Минимум</t>
  </si>
  <si>
    <t>Среднее</t>
  </si>
  <si>
    <t>Нефтебензиновые</t>
  </si>
  <si>
    <t>Лесовозы</t>
  </si>
  <si>
    <t>Универсальные</t>
  </si>
  <si>
    <t>Все грузовые вагоны</t>
  </si>
  <si>
    <t>Наличие парка на конец отчетного периода</t>
  </si>
  <si>
    <t>Изменение парка</t>
  </si>
  <si>
    <t>ИТОГО</t>
  </si>
  <si>
    <t>Род п/с</t>
  </si>
  <si>
    <t>Доля рода п/с в общем объёме производства</t>
  </si>
  <si>
    <t>Изменение доли рода п/с в общем объёме производства</t>
  </si>
  <si>
    <t>Текущий ремонт колесных пар</t>
  </si>
  <si>
    <t>Средний ремонт колесных пар</t>
  </si>
  <si>
    <t>Капитальный ремонт колесных пар</t>
  </si>
  <si>
    <t>Колесные пары (СОНК)</t>
  </si>
  <si>
    <t>Колесные пары (НОНК)</t>
  </si>
  <si>
    <t>Колеса</t>
  </si>
  <si>
    <t>Прочие вагоны</t>
  </si>
  <si>
    <t>- участковая и техническая скорости на сети ОАО "РЖД"</t>
  </si>
  <si>
    <t>Участковая и техническая скорости на сети ОАО "РЖД"</t>
  </si>
  <si>
    <t>- производство грузовых вагонов в Российской Федерации</t>
  </si>
  <si>
    <t>Производство грузовых вагонов в Российской Федерации, тыс. ед.</t>
  </si>
  <si>
    <t>- регистрация новых грузовых вагонов в Российской Федерации</t>
  </si>
  <si>
    <t>Регистрация новых вагонов в Российской Федерации, ед.</t>
  </si>
  <si>
    <t>Тарифный грузооборот на сети ОАО "РЖД", млрд т-км</t>
  </si>
  <si>
    <t xml:space="preserve">Отправки грузов в экспортном сообщении через основные пункты пропуска на Северо-Западе, млн тонн </t>
  </si>
  <si>
    <t>Отправки грузов в экспортном сообщении через основные пункты пропуска на Дальнем Востоке, млн тонн</t>
  </si>
  <si>
    <t>Отправки грузов в экспортном сообщении через основные пункты пропуска на Юге, млн тонн</t>
  </si>
  <si>
    <t>Год</t>
  </si>
  <si>
    <t>Парк грузовых вагонов в Российской Федерации, тыс. ваг.</t>
  </si>
  <si>
    <t>Фактический (расчётный) оборот грузового вагона</t>
  </si>
  <si>
    <t>- отправки грузов в экспортном сообщении через основные пункты пропуска на Северо-Западе</t>
  </si>
  <si>
    <t>- отправки грузов в экспортном сообщении через основные пункты пропуска на Дальнем Востоке</t>
  </si>
  <si>
    <t>- отправки грузов в экспортном сообщении через основные пункты пропуска на Юге</t>
  </si>
  <si>
    <t>- фактический (расчётный) оборот грузового вагона</t>
  </si>
  <si>
    <t>- парк грузовых вагонов в Российской Федерации</t>
  </si>
  <si>
    <t>- спрос и предложение (баланс) и незадействованный в перевозках парк грузовых вагонов в Российской Федерации</t>
  </si>
  <si>
    <t>- ставки аренды грузовых вагонов в Российской Федерации</t>
  </si>
  <si>
    <t>Хопперы (зерновозы, минераловозы, цементовозы)</t>
  </si>
  <si>
    <t>Общий итог за 2022 г.</t>
  </si>
  <si>
    <t>Отношение месяц к месяцу 2022 года</t>
  </si>
  <si>
    <t>Объем деповского ремонта</t>
  </si>
  <si>
    <t>Доля деповского ремонта, п.п.</t>
  </si>
  <si>
    <t>Объем капитального ремонта</t>
  </si>
  <si>
    <t>Доля капитального ремонта, п.п.</t>
  </si>
  <si>
    <t>Динамика объемов плановых ремонтов грузовых вагонов, тыс. ед.</t>
  </si>
  <si>
    <t>12-2156</t>
  </si>
  <si>
    <t>13-6701</t>
  </si>
  <si>
    <t>15-150-04П</t>
  </si>
  <si>
    <t>15-6880</t>
  </si>
  <si>
    <t>15-6900</t>
  </si>
  <si>
    <t>15-6900-01</t>
  </si>
  <si>
    <t>15-6913</t>
  </si>
  <si>
    <t>15-2132</t>
  </si>
  <si>
    <t>Общий объём регистрации вагонов</t>
  </si>
  <si>
    <t>Общий объём регистрации, в т.ч.</t>
  </si>
  <si>
    <t>Доля инновационных вагонов</t>
  </si>
  <si>
    <t>Цистерны для СУГ и прочие</t>
  </si>
  <si>
    <t xml:space="preserve">Наименование </t>
  </si>
  <si>
    <t>Средний оборот грузового вагона</t>
  </si>
  <si>
    <t>Отношение 2022 г./ 2021 г.</t>
  </si>
  <si>
    <t>Признак</t>
  </si>
  <si>
    <t>Долгосрочные (от 1 года)</t>
  </si>
  <si>
    <t>Спот</t>
  </si>
  <si>
    <t>Для СУГ</t>
  </si>
  <si>
    <t>Малокубовые (с объемом кузова 120-122 м3)</t>
  </si>
  <si>
    <t>Среднекубовые (с объемом кузова 138-140 м3)</t>
  </si>
  <si>
    <t>Большекубовые (с объемом кузова свыше 150 м3)</t>
  </si>
  <si>
    <t>Наименование маршрута</t>
  </si>
  <si>
    <t>Средний груженный ход в 2022 году</t>
  </si>
  <si>
    <t>- работа сети ОАО «РЖД» на примере среднего груженного хода на ключевых маршрутах перевозки угля</t>
  </si>
  <si>
    <t>- ставки на перевалку нефтеналивных грузов в морских портах Российской Федерации</t>
  </si>
  <si>
    <t>Наименование бассейна</t>
  </si>
  <si>
    <t>СНП</t>
  </si>
  <si>
    <t>ТНП</t>
  </si>
  <si>
    <t>Вид нефтепродуктов</t>
  </si>
  <si>
    <t>Арктический бассейн</t>
  </si>
  <si>
    <t>Балтийский бассейн</t>
  </si>
  <si>
    <t>Азово-Черноморский бассейн</t>
  </si>
  <si>
    <t>Дальневосточный бассейн</t>
  </si>
  <si>
    <t>Спрос и предложение (баланс) и незадействованный в перевозках парк грузовых вагонов в Российской Федерации, тыс. ед.</t>
  </si>
  <si>
    <t>- средний гружёный рейс и среднее расстояние перевозки</t>
  </si>
  <si>
    <t>- объёмы плановых ремонтов грузовых вагонов</t>
  </si>
  <si>
    <t>- стоимость ремонта грузовых вагонов</t>
  </si>
  <si>
    <t>- стоимость ремонта колесных пар</t>
  </si>
  <si>
    <t>- стоимость колесных пар и колес</t>
  </si>
  <si>
    <t>- стоимость прочих запасных частей для ремонта грузовых вагонов</t>
  </si>
  <si>
    <t>25 тс</t>
  </si>
  <si>
    <t>23,5 тс</t>
  </si>
  <si>
    <t>12 мес (ср. знач)</t>
  </si>
  <si>
    <t>Род подвижного состава</t>
  </si>
  <si>
    <t>Наименование показателя</t>
  </si>
  <si>
    <t>Расстояние перевозки, км.</t>
  </si>
  <si>
    <t>Отношение месяц к месяцу</t>
  </si>
  <si>
    <t>Груженный рейс, сут.</t>
  </si>
  <si>
    <t>Платформы - лесовозы</t>
  </si>
  <si>
    <t>МРТ</t>
  </si>
  <si>
    <t>Признак инновации</t>
  </si>
  <si>
    <t>нет</t>
  </si>
  <si>
    <t>да</t>
  </si>
  <si>
    <t>Прочие заводы</t>
  </si>
  <si>
    <t>Доля инновационных вагонов в общем объёме регистрации</t>
  </si>
  <si>
    <t>Днепрвагонмаш</t>
  </si>
  <si>
    <t>19-4146-01</t>
  </si>
  <si>
    <t>11-280</t>
  </si>
  <si>
    <t>3-30</t>
  </si>
  <si>
    <t>Типовые</t>
  </si>
  <si>
    <t>Инновационные</t>
  </si>
  <si>
    <t>Средний груженный ход в 2021 году</t>
  </si>
  <si>
    <t>2023 год</t>
  </si>
  <si>
    <t xml:space="preserve">Примечание
* Оценка АНО «ИПЕМ» </t>
  </si>
  <si>
    <t>Примечание
* Оценка АНО «ИПЕМ» на основе данных  ОАО «РЖД»</t>
  </si>
  <si>
    <r>
      <t xml:space="preserve">Примечание
* Оценка АНО «ИПЕМ» 
</t>
    </r>
    <r>
      <rPr>
        <vertAlign val="superscript"/>
        <sz val="11"/>
        <color theme="1"/>
        <rFont val="Cambria"/>
        <family val="1"/>
        <charset val="204"/>
      </rPr>
      <t>1</t>
    </r>
    <r>
      <rPr>
        <sz val="11"/>
        <color theme="1"/>
        <rFont val="Cambria"/>
        <family val="1"/>
        <charset val="204"/>
      </rPr>
      <t xml:space="preserve"> Увеличение парка происходит за счет поставки новых вагонов и перерегистрации грузовых вагонов в собственность РФ от других государств
</t>
    </r>
    <r>
      <rPr>
        <vertAlign val="superscript"/>
        <sz val="11"/>
        <color theme="1"/>
        <rFont val="Cambria"/>
        <family val="1"/>
        <charset val="204"/>
      </rPr>
      <t>2</t>
    </r>
    <r>
      <rPr>
        <sz val="11"/>
        <color theme="1"/>
        <rFont val="Cambria"/>
        <family val="1"/>
        <charset val="204"/>
      </rPr>
      <t xml:space="preserve"> Уменьшение парка происходит за счет списания парка и перерегистрации грузовых вагонов в собственность других государств от РФ</t>
    </r>
  </si>
  <si>
    <r>
      <t xml:space="preserve">Примечание
* Оценка АНО «ИПЕМ» на основе данных Росстат
</t>
    </r>
    <r>
      <rPr>
        <vertAlign val="superscript"/>
        <sz val="11"/>
        <color theme="1"/>
        <rFont val="Cambria"/>
        <family val="1"/>
        <charset val="204"/>
      </rPr>
      <t>1</t>
    </r>
    <r>
      <rPr>
        <sz val="11"/>
        <color theme="1"/>
        <rFont val="Cambria"/>
        <family val="1"/>
        <charset val="204"/>
      </rPr>
      <t xml:space="preserve"> С учётом вагонов бункерного типа</t>
    </r>
  </si>
  <si>
    <r>
      <t>Хопперы</t>
    </r>
    <r>
      <rPr>
        <vertAlign val="superscript"/>
        <sz val="11"/>
        <color theme="0"/>
        <rFont val="Cambria"/>
        <family val="1"/>
        <charset val="204"/>
      </rPr>
      <t>1</t>
    </r>
  </si>
  <si>
    <r>
      <t>Наличный парк</t>
    </r>
    <r>
      <rPr>
        <vertAlign val="superscript"/>
        <sz val="11"/>
        <color theme="1"/>
        <rFont val="Cambria"/>
        <family val="1"/>
        <charset val="204"/>
      </rPr>
      <t>1</t>
    </r>
  </si>
  <si>
    <r>
      <t>Незадействованный парк</t>
    </r>
    <r>
      <rPr>
        <vertAlign val="superscript"/>
        <sz val="11"/>
        <color theme="1"/>
        <rFont val="Cambria"/>
        <family val="1"/>
        <charset val="204"/>
      </rPr>
      <t>2</t>
    </r>
  </si>
  <si>
    <t>Примечание
* Оценка АНО «ИПЕМ»</t>
  </si>
  <si>
    <t>Анализ парка грузовых вагонов в разрезе основных операторов в Российской Федерации</t>
  </si>
  <si>
    <t>- анализ парка грузовых вагонов в разрезе основных операторов в Российской Федерации</t>
  </si>
  <si>
    <t>Работа сети ОАО «РЖД» на примере среднего времени груженного хода на ключевых маршрутах перевозки угля</t>
  </si>
  <si>
    <t>Вагоно-комплект литья (4 колёсных пары, 4 боковых рамы, 2 надрессорные балки)</t>
  </si>
  <si>
    <t>Буксовый подшипник цилиндрический</t>
  </si>
  <si>
    <t xml:space="preserve">40-футовые </t>
  </si>
  <si>
    <t xml:space="preserve">80-футовые </t>
  </si>
  <si>
    <t xml:space="preserve">60-футовые </t>
  </si>
  <si>
    <t xml:space="preserve">Примечание
* Оценка АНО «ИПЕМ» 
</t>
  </si>
  <si>
    <t>Отношение 2023 г./2022 г.</t>
  </si>
  <si>
    <t>Стоимость ремонта грузовых вагонов, тыс. руб.</t>
  </si>
  <si>
    <t>Отношение месяц к месяцу 2023 года</t>
  </si>
  <si>
    <t>Ср. знач</t>
  </si>
  <si>
    <t>Средний гружёный рейс и среднее расстояние перевозки</t>
  </si>
  <si>
    <t>Средний груженный ход в 2023 году</t>
  </si>
  <si>
    <t>Стоимость ремонта колесных пар, тыс. руб.</t>
  </si>
  <si>
    <t>Стоимость колесных пар и колес, тыс. руб.</t>
  </si>
  <si>
    <t>Стоимость запасных частей для ремонта грузовых вагонов, тыс. руб.</t>
  </si>
  <si>
    <t>Отношение 2023 г./ 2022 г.</t>
  </si>
  <si>
    <t>Ставки на перевалку нефтеналивных грузов в морских портах Российской Федерации, руб./т.</t>
  </si>
  <si>
    <t>Порты и погранпереходы Мурманской области и Республики Карелия</t>
  </si>
  <si>
    <t>Доля вагонов с осевой нагрузкой 25 тс, %</t>
  </si>
  <si>
    <r>
      <t>Увеличение парка, вагонов</t>
    </r>
    <r>
      <rPr>
        <vertAlign val="superscript"/>
        <sz val="11"/>
        <color theme="1"/>
        <rFont val="Cambria"/>
        <family val="1"/>
        <charset val="204"/>
      </rPr>
      <t>1</t>
    </r>
  </si>
  <si>
    <r>
      <t>Уменьшение парка, вагонов</t>
    </r>
    <r>
      <rPr>
        <vertAlign val="superscript"/>
        <sz val="11"/>
        <color theme="1"/>
        <rFont val="Cambria"/>
        <family val="1"/>
        <charset val="204"/>
      </rPr>
      <t>2</t>
    </r>
  </si>
  <si>
    <t>БалтТрансСервис</t>
  </si>
  <si>
    <t>РН-Транс</t>
  </si>
  <si>
    <t>19-1274-01</t>
  </si>
  <si>
    <t>15-629</t>
  </si>
  <si>
    <t>15-6855</t>
  </si>
  <si>
    <t>4-27</t>
  </si>
  <si>
    <t>Регистрация новых вагонов в Российской Федерации в разрезе по вагоностроительным холдингам, ед.</t>
  </si>
  <si>
    <t>Регистрация новых вагонов в Российской Федерации в разрезе по родам подвижного состава, ед.</t>
  </si>
  <si>
    <t>12 месяцев</t>
  </si>
  <si>
    <t>Кузбасс – Северо-Запад (Терентьевская - Мурманск)</t>
  </si>
  <si>
    <t>Кузбасс – Северо-Запад (Ерунаково – Лужска)</t>
  </si>
  <si>
    <t>Кузбасс – Юг (Ерунаково – Вышестеблиевская)</t>
  </si>
  <si>
    <t>Кузбасс – Дальний Восток (Ерунаково - Находка-В)</t>
  </si>
  <si>
    <t>Танк-контейнеры</t>
  </si>
  <si>
    <t>Химические</t>
  </si>
  <si>
    <t>СУГ</t>
  </si>
  <si>
    <t>Атлант</t>
  </si>
  <si>
    <t xml:space="preserve">Материалы по мониторингу основных показателей и тенденций в железнодорожной отрасли (числовые ряды данных)
</t>
  </si>
  <si>
    <t xml:space="preserve">Примечание
* Погрузка на сети ОАО "РЖД" - на основе данных пресс-релизов ОАО «РЖД»
</t>
  </si>
  <si>
    <t>Ставки аренды грузовых вагонов в Российской Федерации, руб./ ваг. (контейнер) в сутки</t>
  </si>
  <si>
    <t>Парк в управлении в марте 2023 г., тыс. ваг.</t>
  </si>
  <si>
    <t>Инфотек-Балтика М</t>
  </si>
  <si>
    <t>13-9924</t>
  </si>
  <si>
    <t>13-6704</t>
  </si>
  <si>
    <t>Стахановский ВСЗ</t>
  </si>
  <si>
    <t>19-923</t>
  </si>
  <si>
    <t>4-26</t>
  </si>
  <si>
    <t>16-1881</t>
  </si>
  <si>
    <t>19-1241</t>
  </si>
  <si>
    <t>Динамика индекса эксплуатационных затрат на грузовой вагон в 2022-2023 годах в Российской Федерации, руб. за вагон/сутки</t>
  </si>
  <si>
    <t>Расходы на текущий ремонт</t>
  </si>
  <si>
    <t>Расходы на плановый ремонт</t>
  </si>
  <si>
    <t>Расходы на запасные части</t>
  </si>
  <si>
    <t>Индекс эксплуатационных затрат</t>
  </si>
  <si>
    <t>- динамика индекса эксплуатационных затрат на грузовой вагон</t>
  </si>
  <si>
    <t>Редакция от 20.03.2023 г.</t>
  </si>
  <si>
    <t>с начала года</t>
  </si>
  <si>
    <r>
      <t xml:space="preserve">Примечание
* Оценка АНО «ИПЕМ»
</t>
    </r>
    <r>
      <rPr>
        <vertAlign val="superscript"/>
        <sz val="11"/>
        <color theme="1"/>
        <rFont val="Cambria"/>
        <family val="1"/>
        <charset val="204"/>
      </rPr>
      <t>1</t>
    </r>
    <r>
      <rPr>
        <sz val="11"/>
        <color theme="1"/>
        <rFont val="Cambria"/>
        <family val="1"/>
        <charset val="204"/>
      </rPr>
      <t xml:space="preserve"> С учетом парка иностранных государств на территории РФ
</t>
    </r>
    <r>
      <rPr>
        <vertAlign val="superscript"/>
        <sz val="11"/>
        <color theme="1"/>
        <rFont val="Cambria"/>
        <family val="1"/>
        <charset val="204"/>
      </rPr>
      <t>2</t>
    </r>
    <r>
      <rPr>
        <sz val="11"/>
        <color theme="1"/>
        <rFont val="Cambria"/>
        <family val="1"/>
        <charset val="204"/>
      </rPr>
      <t xml:space="preserve"> Без грузовых операций в течение 2 месяцев</t>
    </r>
  </si>
  <si>
    <t>ХХХ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</si>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</sst>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0.0%"/>
    <numFmt numFmtId="166" formatCode="0.0"/>
    <numFmt numFmtId="167" formatCode="#,##0.0"/>
    <numFmt numFmtId="168" formatCode="#,##0.0_ ;\-#,##0.0\ "/>
    <numFmt numFmtId="169" formatCode="_-* #,##0.0\ _₽_-;\-* #,##0.0\ _₽_-;_-* &quot;-&quot;??\ _₽_-;_-@_-"/>
    <numFmt numFmtId="170" formatCode="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2"/>
      <charset val="204"/>
    </font>
    <font>
      <u/>
      <sz val="12"/>
      <color theme="10"/>
      <name val="Cambria"/>
      <family val="2"/>
      <charset val="204"/>
    </font>
    <font>
      <b/>
      <sz val="16"/>
      <color theme="1"/>
      <name val="Cambria"/>
      <family val="1"/>
      <charset val="204"/>
    </font>
    <font>
      <i/>
      <sz val="12"/>
      <name val="Cambria"/>
      <family val="1"/>
      <charset val="204"/>
    </font>
    <font>
      <sz val="18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1"/>
      <color theme="0"/>
      <name val="Cambria"/>
      <family val="1"/>
      <charset val="204"/>
    </font>
    <font>
      <sz val="11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4"/>
      <color theme="0"/>
      <name val="Cambria"/>
      <family val="1"/>
      <charset val="204"/>
    </font>
    <font>
      <b/>
      <sz val="12"/>
      <color theme="0"/>
      <name val="Cambria"/>
      <family val="1"/>
      <charset val="204"/>
    </font>
    <font>
      <b/>
      <sz val="14"/>
      <color theme="1"/>
      <name val="Cambria"/>
      <family val="1"/>
      <charset val="204"/>
    </font>
    <font>
      <sz val="8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0"/>
      <name val="Cambria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FFFFFF"/>
      <name val="Cambria"/>
      <family val="1"/>
      <charset val="204"/>
    </font>
    <font>
      <sz val="11"/>
      <color rgb="FF000000"/>
      <name val="Cambria"/>
      <family val="1"/>
      <charset val="204"/>
    </font>
    <font>
      <vertAlign val="superscript"/>
      <sz val="11"/>
      <color rgb="FFFFFFFF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6100"/>
      <name val="Cambria"/>
      <family val="1"/>
      <charset val="204"/>
    </font>
    <font>
      <b/>
      <sz val="11"/>
      <name val="Cambria"/>
      <family val="1"/>
      <charset val="204"/>
    </font>
    <font>
      <b/>
      <sz val="11"/>
      <color theme="0"/>
      <name val="Cambria"/>
      <family val="1"/>
      <charset val="204"/>
    </font>
    <font>
      <b/>
      <sz val="11"/>
      <color rgb="FF6A974B"/>
      <name val="Cambria"/>
      <family val="1"/>
      <charset val="204"/>
    </font>
    <font>
      <vertAlign val="superscript"/>
      <sz val="11"/>
      <color theme="1"/>
      <name val="Cambria"/>
      <family val="1"/>
      <charset val="204"/>
    </font>
    <font>
      <vertAlign val="superscript"/>
      <sz val="11"/>
      <color theme="0"/>
      <name val="Cambria"/>
      <family val="1"/>
      <charset val="204"/>
    </font>
    <font>
      <u/>
      <sz val="12"/>
      <color theme="10"/>
      <name val="Cambria"/>
      <family val="1"/>
      <charset val="204"/>
    </font>
    <font>
      <sz val="11"/>
      <color theme="0" tint="-0.249977111117893"/>
      <name val="Cambria"/>
      <family val="1"/>
      <charset val="204"/>
    </font>
    <font>
      <b/>
      <sz val="11"/>
      <color rgb="FF404040"/>
      <name val="Cambria"/>
      <family val="1"/>
      <charset val="204"/>
    </font>
    <font>
      <sz val="8"/>
      <color theme="1"/>
      <name val="Cambria"/>
      <family val="1"/>
      <charset val="204"/>
    </font>
    <font>
      <sz val="16"/>
      <color theme="1"/>
      <name val="Cambria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97A"/>
        <bgColor indexed="64"/>
      </patternFill>
    </fill>
    <fill>
      <patternFill patternType="solid">
        <fgColor rgb="FFF0F6FC"/>
        <bgColor indexed="64"/>
      </patternFill>
    </fill>
    <fill>
      <patternFill patternType="solid">
        <fgColor rgb="FFC3DB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4D4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 style="dotted">
        <color rgb="FF00497A"/>
      </top>
      <bottom style="dotted">
        <color rgb="FF00497A"/>
      </bottom>
      <diagonal/>
    </border>
    <border>
      <left/>
      <right/>
      <top/>
      <bottom style="dotted">
        <color rgb="FF00497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rgb="FF00497A"/>
      </bottom>
      <diagonal/>
    </border>
    <border>
      <left/>
      <right style="dotted">
        <color rgb="FF00497A"/>
      </right>
      <top style="dotted">
        <color rgb="FF00497A"/>
      </top>
      <bottom style="dotted">
        <color rgb="FF00497A"/>
      </bottom>
      <diagonal/>
    </border>
    <border>
      <left style="dotted">
        <color rgb="FF00497A"/>
      </left>
      <right/>
      <top style="dotted">
        <color rgb="FF00497A"/>
      </top>
      <bottom style="dotted">
        <color rgb="FF00497A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6">
    <xf numFmtId="0" fontId="0" fillId="0" borderId="0"/>
    <xf numFmtId="9" fontId="1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1" fillId="0" borderId="0"/>
    <xf numFmtId="0" fontId="32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32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90">
    <xf numFmtId="0" fontId="0" fillId="0" borderId="0" xfId="0"/>
    <xf numFmtId="0" fontId="12" fillId="2" borderId="0" xfId="2" applyFill="1"/>
    <xf numFmtId="0" fontId="12" fillId="2" borderId="0" xfId="2" applyFill="1" applyAlignment="1">
      <alignment horizontal="center" vertical="center"/>
    </xf>
    <xf numFmtId="165" fontId="17" fillId="0" borderId="3" xfId="1" applyNumberFormat="1" applyFont="1" applyBorder="1" applyAlignment="1">
      <alignment horizontal="center" vertical="center"/>
    </xf>
    <xf numFmtId="0" fontId="12" fillId="2" borderId="8" xfId="2" applyFill="1" applyBorder="1"/>
    <xf numFmtId="0" fontId="12" fillId="2" borderId="5" xfId="2" applyFill="1" applyBorder="1"/>
    <xf numFmtId="49" fontId="12" fillId="2" borderId="9" xfId="2" applyNumberFormat="1" applyFill="1" applyBorder="1" applyAlignment="1">
      <alignment horizontal="center" vertical="center" wrapText="1"/>
    </xf>
    <xf numFmtId="0" fontId="17" fillId="4" borderId="3" xfId="0" applyFont="1" applyFill="1" applyBorder="1"/>
    <xf numFmtId="0" fontId="17" fillId="0" borderId="0" xfId="0" applyFont="1"/>
    <xf numFmtId="0" fontId="17" fillId="2" borderId="0" xfId="0" applyFont="1" applyFill="1"/>
    <xf numFmtId="167" fontId="17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20" fillId="5" borderId="3" xfId="0" applyFont="1" applyFill="1" applyBorder="1"/>
    <xf numFmtId="167" fontId="20" fillId="5" borderId="3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165" fontId="20" fillId="5" borderId="3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5" borderId="1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0" fontId="17" fillId="4" borderId="3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166" fontId="0" fillId="0" borderId="0" xfId="0" applyNumberFormat="1"/>
    <xf numFmtId="0" fontId="20" fillId="0" borderId="0" xfId="0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0" fontId="13" fillId="0" borderId="0" xfId="3"/>
    <xf numFmtId="0" fontId="25" fillId="0" borderId="0" xfId="0" applyFont="1"/>
    <xf numFmtId="0" fontId="18" fillId="3" borderId="3" xfId="0" applyFont="1" applyFill="1" applyBorder="1" applyAlignment="1">
      <alignment horizontal="center" vertical="center"/>
    </xf>
    <xf numFmtId="0" fontId="17" fillId="0" borderId="3" xfId="0" applyFont="1" applyBorder="1"/>
    <xf numFmtId="3" fontId="19" fillId="5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165" fontId="17" fillId="5" borderId="3" xfId="1" applyNumberFormat="1" applyFont="1" applyFill="1" applyBorder="1" applyAlignment="1">
      <alignment horizontal="center"/>
    </xf>
    <xf numFmtId="9" fontId="18" fillId="3" borderId="13" xfId="1" applyFont="1" applyFill="1" applyBorder="1" applyAlignment="1">
      <alignment horizontal="center" vertical="center"/>
    </xf>
    <xf numFmtId="3" fontId="18" fillId="3" borderId="15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167" fontId="29" fillId="0" borderId="3" xfId="0" applyNumberFormat="1" applyFont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 vertical="center" wrapText="1"/>
    </xf>
    <xf numFmtId="166" fontId="17" fillId="0" borderId="3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0" fontId="13" fillId="2" borderId="0" xfId="3" applyFill="1" applyBorder="1" applyAlignment="1">
      <alignment vertical="center"/>
    </xf>
    <xf numFmtId="3" fontId="18" fillId="3" borderId="3" xfId="0" applyNumberFormat="1" applyFont="1" applyFill="1" applyBorder="1" applyAlignment="1">
      <alignment horizontal="center" vertical="center"/>
    </xf>
    <xf numFmtId="9" fontId="18" fillId="3" borderId="3" xfId="1" applyFont="1" applyFill="1" applyBorder="1" applyAlignment="1">
      <alignment horizontal="center" vertical="center"/>
    </xf>
    <xf numFmtId="167" fontId="17" fillId="0" borderId="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8" fillId="3" borderId="3" xfId="0" applyFont="1" applyFill="1" applyBorder="1" applyAlignment="1">
      <alignment horizontal="center" vertical="center" wrapText="1" readingOrder="1"/>
    </xf>
    <xf numFmtId="0" fontId="28" fillId="3" borderId="3" xfId="0" applyFont="1" applyFill="1" applyBorder="1" applyAlignment="1">
      <alignment horizontal="center" vertical="center" readingOrder="1"/>
    </xf>
    <xf numFmtId="166" fontId="17" fillId="0" borderId="3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 wrapText="1" readingOrder="1"/>
    </xf>
    <xf numFmtId="166" fontId="19" fillId="0" borderId="3" xfId="0" applyNumberFormat="1" applyFont="1" applyBorder="1" applyAlignment="1">
      <alignment horizontal="center" vertical="center" wrapText="1" readingOrder="1"/>
    </xf>
    <xf numFmtId="166" fontId="33" fillId="0" borderId="3" xfId="21" applyNumberFormat="1" applyFont="1" applyBorder="1" applyAlignment="1">
      <alignment horizontal="center" vertical="center"/>
    </xf>
    <xf numFmtId="165" fontId="20" fillId="5" borderId="3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67" fontId="17" fillId="0" borderId="0" xfId="0" applyNumberFormat="1" applyFont="1"/>
    <xf numFmtId="0" fontId="17" fillId="4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7" fillId="4" borderId="3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left" vertical="center"/>
    </xf>
    <xf numFmtId="3" fontId="17" fillId="0" borderId="21" xfId="0" applyNumberFormat="1" applyFont="1" applyBorder="1" applyAlignment="1">
      <alignment horizontal="center" vertical="center"/>
    </xf>
    <xf numFmtId="167" fontId="17" fillId="0" borderId="26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2" fontId="17" fillId="0" borderId="3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5" fontId="34" fillId="0" borderId="3" xfId="1" applyNumberFormat="1" applyFont="1" applyFill="1" applyBorder="1" applyAlignment="1">
      <alignment horizontal="center"/>
    </xf>
    <xf numFmtId="165" fontId="17" fillId="0" borderId="0" xfId="1" applyNumberFormat="1" applyFont="1"/>
    <xf numFmtId="0" fontId="17" fillId="6" borderId="3" xfId="0" applyFont="1" applyFill="1" applyBorder="1" applyAlignment="1">
      <alignment horizontal="center" vertical="center"/>
    </xf>
    <xf numFmtId="165" fontId="17" fillId="6" borderId="3" xfId="1" applyNumberFormat="1" applyFont="1" applyFill="1" applyBorder="1" applyAlignment="1">
      <alignment horizontal="center" vertical="center"/>
    </xf>
    <xf numFmtId="10" fontId="17" fillId="0" borderId="0" xfId="1" applyNumberFormat="1" applyFont="1"/>
    <xf numFmtId="0" fontId="29" fillId="0" borderId="3" xfId="0" applyFont="1" applyBorder="1" applyAlignment="1">
      <alignment horizontal="left" vertical="center"/>
    </xf>
    <xf numFmtId="168" fontId="31" fillId="0" borderId="3" xfId="4" applyNumberFormat="1" applyFont="1" applyFill="1" applyBorder="1" applyAlignment="1">
      <alignment horizontal="center" vertical="center"/>
    </xf>
    <xf numFmtId="165" fontId="17" fillId="0" borderId="0" xfId="0" applyNumberFormat="1" applyFont="1"/>
    <xf numFmtId="0" fontId="17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21" fillId="0" borderId="0" xfId="0" applyFont="1" applyAlignment="1">
      <alignment vertical="center" wrapText="1"/>
    </xf>
    <xf numFmtId="3" fontId="17" fillId="5" borderId="3" xfId="0" applyNumberFormat="1" applyFont="1" applyFill="1" applyBorder="1" applyAlignment="1">
      <alignment horizontal="center" vertical="center"/>
    </xf>
    <xf numFmtId="3" fontId="17" fillId="5" borderId="3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166" fontId="17" fillId="0" borderId="0" xfId="0" applyNumberFormat="1" applyFont="1"/>
    <xf numFmtId="166" fontId="7" fillId="0" borderId="0" xfId="30" applyNumberFormat="1"/>
    <xf numFmtId="2" fontId="7" fillId="0" borderId="0" xfId="30" applyNumberFormat="1"/>
    <xf numFmtId="0" fontId="33" fillId="0" borderId="3" xfId="30" applyFont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65" fontId="34" fillId="0" borderId="0" xfId="1" applyNumberFormat="1" applyFont="1" applyFill="1" applyBorder="1" applyAlignment="1">
      <alignment horizontal="center"/>
    </xf>
    <xf numFmtId="0" fontId="7" fillId="0" borderId="0" xfId="30"/>
    <xf numFmtId="166" fontId="7" fillId="0" borderId="0" xfId="35" applyNumberFormat="1"/>
    <xf numFmtId="0" fontId="19" fillId="5" borderId="3" xfId="0" applyFont="1" applyFill="1" applyBorder="1" applyAlignment="1">
      <alignment horizontal="center" vertical="center" wrapText="1"/>
    </xf>
    <xf numFmtId="0" fontId="7" fillId="0" borderId="0" xfId="35"/>
    <xf numFmtId="0" fontId="17" fillId="0" borderId="2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 wrapText="1"/>
    </xf>
    <xf numFmtId="17" fontId="36" fillId="3" borderId="6" xfId="0" applyNumberFormat="1" applyFont="1" applyFill="1" applyBorder="1" applyAlignment="1">
      <alignment horizontal="center" vertical="center"/>
    </xf>
    <xf numFmtId="17" fontId="36" fillId="3" borderId="6" xfId="0" applyNumberFormat="1" applyFont="1" applyFill="1" applyBorder="1" applyAlignment="1">
      <alignment horizontal="center" vertical="center" wrapText="1"/>
    </xf>
    <xf numFmtId="165" fontId="34" fillId="0" borderId="3" xfId="1" applyNumberFormat="1" applyFont="1" applyFill="1" applyBorder="1" applyAlignment="1">
      <alignment horizontal="center" vertical="center"/>
    </xf>
    <xf numFmtId="165" fontId="34" fillId="0" borderId="24" xfId="1" applyNumberFormat="1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left" vertical="center" wrapText="1"/>
    </xf>
    <xf numFmtId="167" fontId="17" fillId="9" borderId="3" xfId="0" applyNumberFormat="1" applyFont="1" applyFill="1" applyBorder="1" applyAlignment="1">
      <alignment horizontal="center" vertical="center"/>
    </xf>
    <xf numFmtId="167" fontId="17" fillId="9" borderId="24" xfId="0" applyNumberFormat="1" applyFont="1" applyFill="1" applyBorder="1" applyAlignment="1">
      <alignment horizontal="center" vertical="center"/>
    </xf>
    <xf numFmtId="165" fontId="34" fillId="0" borderId="26" xfId="1" applyNumberFormat="1" applyFont="1" applyFill="1" applyBorder="1" applyAlignment="1">
      <alignment horizontal="center" vertical="center"/>
    </xf>
    <xf numFmtId="165" fontId="34" fillId="0" borderId="27" xfId="1" applyNumberFormat="1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left" vertical="center" wrapText="1"/>
    </xf>
    <xf numFmtId="3" fontId="17" fillId="10" borderId="21" xfId="0" applyNumberFormat="1" applyFont="1" applyFill="1" applyBorder="1" applyAlignment="1">
      <alignment horizontal="center" vertical="center"/>
    </xf>
    <xf numFmtId="3" fontId="19" fillId="8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3" xfId="0" applyBorder="1"/>
    <xf numFmtId="166" fontId="17" fillId="0" borderId="3" xfId="7" applyNumberFormat="1" applyFont="1" applyBorder="1" applyAlignment="1">
      <alignment horizontal="center" vertical="center" wrapText="1"/>
    </xf>
    <xf numFmtId="165" fontId="31" fillId="0" borderId="3" xfId="1" applyNumberFormat="1" applyFont="1" applyFill="1" applyBorder="1" applyAlignment="1">
      <alignment horizontal="center" vertical="center"/>
    </xf>
    <xf numFmtId="17" fontId="17" fillId="7" borderId="6" xfId="0" applyNumberFormat="1" applyFont="1" applyFill="1" applyBorder="1" applyAlignment="1">
      <alignment horizontal="center" vertical="center"/>
    </xf>
    <xf numFmtId="17" fontId="17" fillId="7" borderId="39" xfId="0" applyNumberFormat="1" applyFont="1" applyFill="1" applyBorder="1" applyAlignment="1">
      <alignment horizontal="center" vertical="center"/>
    </xf>
    <xf numFmtId="17" fontId="17" fillId="7" borderId="45" xfId="0" applyNumberFormat="1" applyFont="1" applyFill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3" fontId="17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/>
    <xf numFmtId="165" fontId="34" fillId="0" borderId="21" xfId="1" applyNumberFormat="1" applyFont="1" applyFill="1" applyBorder="1" applyAlignment="1">
      <alignment horizontal="center" vertical="center"/>
    </xf>
    <xf numFmtId="0" fontId="0" fillId="0" borderId="26" xfId="0" applyBorder="1"/>
    <xf numFmtId="0" fontId="17" fillId="6" borderId="3" xfId="0" applyFont="1" applyFill="1" applyBorder="1" applyAlignment="1">
      <alignment horizontal="center" vertical="center" wrapText="1"/>
    </xf>
    <xf numFmtId="3" fontId="17" fillId="6" borderId="3" xfId="0" applyNumberFormat="1" applyFont="1" applyFill="1" applyBorder="1" applyAlignment="1">
      <alignment horizontal="center" vertical="center"/>
    </xf>
    <xf numFmtId="165" fontId="34" fillId="6" borderId="3" xfId="1" applyNumberFormat="1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/>
    </xf>
    <xf numFmtId="3" fontId="17" fillId="6" borderId="26" xfId="0" applyNumberFormat="1" applyFont="1" applyFill="1" applyBorder="1" applyAlignment="1">
      <alignment horizontal="center" vertical="center"/>
    </xf>
    <xf numFmtId="165" fontId="34" fillId="6" borderId="26" xfId="1" applyNumberFormat="1" applyFont="1" applyFill="1" applyBorder="1" applyAlignment="1">
      <alignment horizontal="center" vertical="center"/>
    </xf>
    <xf numFmtId="0" fontId="0" fillId="6" borderId="26" xfId="0" applyFill="1" applyBorder="1"/>
    <xf numFmtId="169" fontId="4" fillId="0" borderId="0" xfId="53" applyNumberFormat="1" applyFont="1"/>
    <xf numFmtId="0" fontId="19" fillId="5" borderId="24" xfId="0" applyFont="1" applyFill="1" applyBorder="1" applyAlignment="1">
      <alignment horizontal="center" vertical="center"/>
    </xf>
    <xf numFmtId="165" fontId="34" fillId="0" borderId="24" xfId="1" applyNumberFormat="1" applyFont="1" applyFill="1" applyBorder="1" applyAlignment="1">
      <alignment horizontal="center"/>
    </xf>
    <xf numFmtId="165" fontId="34" fillId="0" borderId="26" xfId="1" applyNumberFormat="1" applyFont="1" applyFill="1" applyBorder="1" applyAlignment="1">
      <alignment horizontal="center"/>
    </xf>
    <xf numFmtId="165" fontId="34" fillId="0" borderId="27" xfId="1" applyNumberFormat="1" applyFont="1" applyFill="1" applyBorder="1" applyAlignment="1">
      <alignment horizontal="center"/>
    </xf>
    <xf numFmtId="165" fontId="34" fillId="0" borderId="21" xfId="1" applyNumberFormat="1" applyFont="1" applyFill="1" applyBorder="1" applyAlignment="1">
      <alignment horizontal="center"/>
    </xf>
    <xf numFmtId="165" fontId="34" fillId="0" borderId="22" xfId="1" applyNumberFormat="1" applyFont="1" applyFill="1" applyBorder="1" applyAlignment="1">
      <alignment horizontal="center"/>
    </xf>
    <xf numFmtId="168" fontId="37" fillId="0" borderId="3" xfId="4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/>
    </xf>
    <xf numFmtId="165" fontId="34" fillId="0" borderId="0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vertical="center"/>
    </xf>
    <xf numFmtId="165" fontId="34" fillId="0" borderId="12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 wrapText="1"/>
    </xf>
    <xf numFmtId="167" fontId="17" fillId="10" borderId="2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165" fontId="34" fillId="0" borderId="29" xfId="1" applyNumberFormat="1" applyFont="1" applyFill="1" applyBorder="1" applyAlignment="1">
      <alignment horizontal="center" vertical="center"/>
    </xf>
    <xf numFmtId="165" fontId="34" fillId="6" borderId="12" xfId="1" applyNumberFormat="1" applyFont="1" applyFill="1" applyBorder="1" applyAlignment="1">
      <alignment horizontal="center" vertical="center"/>
    </xf>
    <xf numFmtId="165" fontId="34" fillId="6" borderId="40" xfId="1" applyNumberFormat="1" applyFont="1" applyFill="1" applyBorder="1" applyAlignment="1">
      <alignment horizontal="center" vertical="center"/>
    </xf>
    <xf numFmtId="165" fontId="34" fillId="0" borderId="40" xfId="1" applyNumberFormat="1" applyFont="1" applyFill="1" applyBorder="1" applyAlignment="1">
      <alignment horizontal="center" vertical="center"/>
    </xf>
    <xf numFmtId="17" fontId="17" fillId="7" borderId="20" xfId="0" applyNumberFormat="1" applyFont="1" applyFill="1" applyBorder="1" applyAlignment="1">
      <alignment horizontal="center" vertical="center"/>
    </xf>
    <xf numFmtId="165" fontId="34" fillId="0" borderId="37" xfId="1" applyNumberFormat="1" applyFont="1" applyFill="1" applyBorder="1" applyAlignment="1">
      <alignment horizontal="center" vertical="center"/>
    </xf>
    <xf numFmtId="165" fontId="34" fillId="6" borderId="43" xfId="1" applyNumberFormat="1" applyFont="1" applyFill="1" applyBorder="1" applyAlignment="1">
      <alignment horizontal="center" vertical="center"/>
    </xf>
    <xf numFmtId="165" fontId="34" fillId="0" borderId="43" xfId="1" applyNumberFormat="1" applyFont="1" applyFill="1" applyBorder="1" applyAlignment="1">
      <alignment horizontal="center" vertical="center"/>
    </xf>
    <xf numFmtId="165" fontId="34" fillId="6" borderId="38" xfId="1" applyNumberFormat="1" applyFont="1" applyFill="1" applyBorder="1" applyAlignment="1">
      <alignment horizontal="center" vertical="center"/>
    </xf>
    <xf numFmtId="165" fontId="34" fillId="0" borderId="38" xfId="1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165" fontId="34" fillId="0" borderId="7" xfId="1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165" fontId="34" fillId="0" borderId="6" xfId="1" applyNumberFormat="1" applyFont="1" applyFill="1" applyBorder="1" applyAlignment="1">
      <alignment horizontal="center"/>
    </xf>
    <xf numFmtId="165" fontId="34" fillId="0" borderId="51" xfId="1" applyNumberFormat="1" applyFont="1" applyFill="1" applyBorder="1" applyAlignment="1">
      <alignment horizontal="center"/>
    </xf>
    <xf numFmtId="165" fontId="34" fillId="0" borderId="33" xfId="1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7" fontId="19" fillId="5" borderId="13" xfId="0" applyNumberFormat="1" applyFont="1" applyFill="1" applyBorder="1" applyAlignment="1">
      <alignment horizontal="center" vertical="center"/>
    </xf>
    <xf numFmtId="17" fontId="19" fillId="5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 wrapText="1"/>
    </xf>
    <xf numFmtId="17" fontId="18" fillId="3" borderId="3" xfId="0" applyNumberFormat="1" applyFont="1" applyFill="1" applyBorder="1" applyAlignment="1">
      <alignment horizontal="center" vertical="center"/>
    </xf>
    <xf numFmtId="3" fontId="17" fillId="11" borderId="3" xfId="0" applyNumberFormat="1" applyFont="1" applyFill="1" applyBorder="1" applyAlignment="1">
      <alignment horizontal="center"/>
    </xf>
    <xf numFmtId="3" fontId="17" fillId="11" borderId="3" xfId="0" applyNumberFormat="1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/>
    </xf>
    <xf numFmtId="0" fontId="17" fillId="11" borderId="3" xfId="0" applyFont="1" applyFill="1" applyBorder="1"/>
    <xf numFmtId="0" fontId="17" fillId="11" borderId="13" xfId="0" applyFont="1" applyFill="1" applyBorder="1" applyAlignment="1">
      <alignment horizontal="center"/>
    </xf>
    <xf numFmtId="3" fontId="19" fillId="5" borderId="13" xfId="0" applyNumberFormat="1" applyFont="1" applyFill="1" applyBorder="1" applyAlignment="1">
      <alignment horizontal="center" vertical="center"/>
    </xf>
    <xf numFmtId="165" fontId="17" fillId="5" borderId="13" xfId="1" applyNumberFormat="1" applyFont="1" applyFill="1" applyBorder="1" applyAlignment="1">
      <alignment horizontal="center"/>
    </xf>
    <xf numFmtId="3" fontId="19" fillId="8" borderId="13" xfId="0" applyNumberFormat="1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3" fontId="17" fillId="0" borderId="54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165" fontId="34" fillId="0" borderId="53" xfId="1" applyNumberFormat="1" applyFont="1" applyFill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0" fontId="40" fillId="0" borderId="0" xfId="3" applyFont="1"/>
    <xf numFmtId="165" fontId="41" fillId="11" borderId="3" xfId="0" applyNumberFormat="1" applyFont="1" applyFill="1" applyBorder="1" applyAlignment="1">
      <alignment horizontal="center"/>
    </xf>
    <xf numFmtId="165" fontId="41" fillId="0" borderId="3" xfId="0" applyNumberFormat="1" applyFont="1" applyBorder="1" applyAlignment="1">
      <alignment horizontal="center"/>
    </xf>
    <xf numFmtId="3" fontId="31" fillId="8" borderId="3" xfId="0" applyNumberFormat="1" applyFont="1" applyFill="1" applyBorder="1" applyAlignment="1">
      <alignment horizontal="center"/>
    </xf>
    <xf numFmtId="165" fontId="17" fillId="5" borderId="3" xfId="1" applyNumberFormat="1" applyFont="1" applyFill="1" applyBorder="1" applyAlignment="1">
      <alignment horizontal="center" vertical="center"/>
    </xf>
    <xf numFmtId="9" fontId="17" fillId="5" borderId="3" xfId="1" applyFont="1" applyFill="1" applyBorder="1" applyAlignment="1">
      <alignment horizontal="center" vertical="center"/>
    </xf>
    <xf numFmtId="9" fontId="17" fillId="0" borderId="3" xfId="1" applyFont="1" applyBorder="1" applyAlignment="1">
      <alignment horizontal="center" vertical="center"/>
    </xf>
    <xf numFmtId="165" fontId="17" fillId="0" borderId="3" xfId="1" applyNumberFormat="1" applyFont="1" applyBorder="1" applyAlignment="1">
      <alignment horizontal="center"/>
    </xf>
    <xf numFmtId="0" fontId="17" fillId="5" borderId="3" xfId="0" applyFont="1" applyFill="1" applyBorder="1"/>
    <xf numFmtId="3" fontId="17" fillId="5" borderId="3" xfId="0" applyNumberFormat="1" applyFont="1" applyFill="1" applyBorder="1"/>
    <xf numFmtId="9" fontId="17" fillId="5" borderId="3" xfId="1" applyFont="1" applyFill="1" applyBorder="1" applyAlignment="1">
      <alignment horizontal="center"/>
    </xf>
    <xf numFmtId="9" fontId="17" fillId="0" borderId="3" xfId="1" applyFont="1" applyBorder="1" applyAlignment="1">
      <alignment horizontal="center"/>
    </xf>
    <xf numFmtId="9" fontId="17" fillId="5" borderId="3" xfId="1" applyFont="1" applyFill="1" applyBorder="1"/>
    <xf numFmtId="9" fontId="17" fillId="0" borderId="3" xfId="1" applyFont="1" applyBorder="1"/>
    <xf numFmtId="3" fontId="17" fillId="0" borderId="3" xfId="0" applyNumberFormat="1" applyFont="1" applyBorder="1"/>
    <xf numFmtId="9" fontId="17" fillId="0" borderId="3" xfId="1" applyFont="1" applyFill="1" applyBorder="1" applyAlignment="1">
      <alignment horizontal="center"/>
    </xf>
    <xf numFmtId="165" fontId="18" fillId="3" borderId="13" xfId="1" applyNumberFormat="1" applyFont="1" applyFill="1" applyBorder="1" applyAlignment="1">
      <alignment horizontal="center" vertical="center"/>
    </xf>
    <xf numFmtId="165" fontId="18" fillId="3" borderId="3" xfId="1" applyNumberFormat="1" applyFont="1" applyFill="1" applyBorder="1" applyAlignment="1">
      <alignment horizontal="center" vertical="center"/>
    </xf>
    <xf numFmtId="165" fontId="17" fillId="0" borderId="3" xfId="1" applyNumberFormat="1" applyFont="1" applyFill="1" applyBorder="1" applyAlignment="1">
      <alignment horizontal="center" vertical="center"/>
    </xf>
    <xf numFmtId="165" fontId="0" fillId="0" borderId="0" xfId="1" applyNumberFormat="1" applyFont="1"/>
    <xf numFmtId="0" fontId="31" fillId="5" borderId="3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left" vertical="center" wrapText="1"/>
    </xf>
    <xf numFmtId="3" fontId="17" fillId="12" borderId="21" xfId="0" applyNumberFormat="1" applyFont="1" applyFill="1" applyBorder="1" applyAlignment="1">
      <alignment horizontal="center" vertical="center"/>
    </xf>
    <xf numFmtId="3" fontId="17" fillId="12" borderId="22" xfId="0" applyNumberFormat="1" applyFont="1" applyFill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40" xfId="0" applyNumberFormat="1" applyFont="1" applyBorder="1" applyAlignment="1">
      <alignment horizontal="center" vertical="center"/>
    </xf>
    <xf numFmtId="3" fontId="17" fillId="0" borderId="39" xfId="0" applyNumberFormat="1" applyFont="1" applyBorder="1" applyAlignment="1">
      <alignment horizontal="center" vertical="center"/>
    </xf>
    <xf numFmtId="3" fontId="17" fillId="0" borderId="52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0" fontId="2" fillId="0" borderId="0" xfId="58"/>
    <xf numFmtId="166" fontId="17" fillId="0" borderId="57" xfId="24" applyNumberFormat="1" applyFont="1" applyBorder="1" applyAlignment="1">
      <alignment horizontal="center" vertical="center" wrapText="1"/>
    </xf>
    <xf numFmtId="166" fontId="17" fillId="0" borderId="57" xfId="31" applyNumberFormat="1" applyFont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/>
    </xf>
    <xf numFmtId="166" fontId="17" fillId="0" borderId="57" xfId="72" applyNumberFormat="1" applyFont="1" applyBorder="1" applyAlignment="1">
      <alignment horizontal="center" vertical="center" wrapText="1"/>
    </xf>
    <xf numFmtId="0" fontId="17" fillId="0" borderId="57" xfId="24" applyFont="1" applyBorder="1" applyAlignment="1">
      <alignment horizontal="center" vertical="center" wrapText="1"/>
    </xf>
    <xf numFmtId="165" fontId="17" fillId="0" borderId="3" xfId="1" applyNumberFormat="1" applyFont="1" applyFill="1" applyBorder="1" applyAlignment="1">
      <alignment horizontal="center"/>
    </xf>
    <xf numFmtId="0" fontId="43" fillId="2" borderId="0" xfId="0" applyFont="1" applyFill="1" applyAlignment="1">
      <alignment horizontal="left" wrapText="1"/>
    </xf>
    <xf numFmtId="0" fontId="44" fillId="2" borderId="0" xfId="0" applyFont="1" applyFill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3" fontId="17" fillId="13" borderId="21" xfId="0" applyNumberFormat="1" applyFont="1" applyFill="1" applyBorder="1" applyAlignment="1">
      <alignment horizontal="center" vertical="center"/>
    </xf>
    <xf numFmtId="3" fontId="17" fillId="0" borderId="58" xfId="0" applyNumberFormat="1" applyFont="1" applyBorder="1" applyAlignment="1">
      <alignment horizontal="center" vertical="center"/>
    </xf>
    <xf numFmtId="17" fontId="17" fillId="7" borderId="33" xfId="0" applyNumberFormat="1" applyFont="1" applyFill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59" xfId="0" applyNumberFormat="1" applyFont="1" applyBorder="1" applyAlignment="1">
      <alignment horizontal="center" vertical="center"/>
    </xf>
    <xf numFmtId="3" fontId="17" fillId="0" borderId="60" xfId="0" applyNumberFormat="1" applyFont="1" applyBorder="1" applyAlignment="1">
      <alignment horizontal="center" vertical="center"/>
    </xf>
    <xf numFmtId="3" fontId="17" fillId="0" borderId="48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61" xfId="0" applyNumberFormat="1" applyFont="1" applyBorder="1" applyAlignment="1">
      <alignment horizontal="center" vertical="center"/>
    </xf>
    <xf numFmtId="0" fontId="13" fillId="0" borderId="10" xfId="3" applyFill="1" applyBorder="1" applyAlignment="1">
      <alignment horizontal="center" vertical="center"/>
    </xf>
    <xf numFmtId="0" fontId="13" fillId="0" borderId="9" xfId="3" applyFill="1" applyBorder="1" applyAlignment="1">
      <alignment horizontal="center" vertical="center"/>
    </xf>
    <xf numFmtId="0" fontId="12" fillId="2" borderId="2" xfId="2" quotePrefix="1" applyFill="1" applyBorder="1" applyAlignment="1">
      <alignment horizontal="left" vertical="center" wrapText="1" indent="10"/>
    </xf>
    <xf numFmtId="0" fontId="12" fillId="2" borderId="1" xfId="2" applyFill="1" applyBorder="1" applyAlignment="1">
      <alignment horizontal="left" vertical="center" wrapText="1" indent="10"/>
    </xf>
    <xf numFmtId="0" fontId="12" fillId="2" borderId="9" xfId="2" applyFill="1" applyBorder="1" applyAlignment="1">
      <alignment horizontal="left" vertical="center" wrapText="1" indent="10"/>
    </xf>
    <xf numFmtId="0" fontId="13" fillId="2" borderId="10" xfId="3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2" fillId="2" borderId="2" xfId="2" quotePrefix="1" applyFill="1" applyBorder="1" applyAlignment="1">
      <alignment horizontal="left" vertical="center" indent="10"/>
    </xf>
    <xf numFmtId="0" fontId="12" fillId="2" borderId="1" xfId="2" applyFill="1" applyBorder="1" applyAlignment="1">
      <alignment horizontal="left" vertical="center" indent="10"/>
    </xf>
    <xf numFmtId="0" fontId="12" fillId="2" borderId="9" xfId="2" applyFill="1" applyBorder="1" applyAlignment="1">
      <alignment horizontal="left" vertical="center" indent="10"/>
    </xf>
    <xf numFmtId="49" fontId="12" fillId="2" borderId="10" xfId="2" applyNumberFormat="1" applyFill="1" applyBorder="1" applyAlignment="1">
      <alignment horizontal="center" vertical="center" wrapText="1"/>
    </xf>
    <xf numFmtId="49" fontId="12" fillId="2" borderId="1" xfId="2" applyNumberFormat="1" applyFill="1" applyBorder="1" applyAlignment="1">
      <alignment horizontal="center" vertical="center" wrapText="1"/>
    </xf>
    <xf numFmtId="49" fontId="12" fillId="2" borderId="9" xfId="2" applyNumberFormat="1" applyFill="1" applyBorder="1" applyAlignment="1">
      <alignment horizontal="center" vertical="center" wrapText="1"/>
    </xf>
    <xf numFmtId="0" fontId="12" fillId="2" borderId="10" xfId="2" quotePrefix="1" applyFill="1" applyBorder="1" applyAlignment="1">
      <alignment horizontal="left" vertical="center" wrapText="1" indent="10"/>
    </xf>
    <xf numFmtId="0" fontId="13" fillId="0" borderId="10" xfId="3" quotePrefix="1" applyFill="1" applyBorder="1" applyAlignment="1">
      <alignment horizontal="center" vertical="center"/>
    </xf>
    <xf numFmtId="0" fontId="13" fillId="0" borderId="9" xfId="3" quotePrefix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/>
    </xf>
    <xf numFmtId="0" fontId="21" fillId="3" borderId="0" xfId="0" applyFont="1" applyFill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9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17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165" fontId="34" fillId="0" borderId="12" xfId="1" applyNumberFormat="1" applyFont="1" applyFill="1" applyBorder="1" applyAlignment="1">
      <alignment horizontal="center" vertical="center"/>
    </xf>
    <xf numFmtId="165" fontId="34" fillId="0" borderId="13" xfId="1" applyNumberFormat="1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165" fontId="20" fillId="5" borderId="12" xfId="1" applyNumberFormat="1" applyFont="1" applyFill="1" applyBorder="1" applyAlignment="1">
      <alignment horizontal="center" vertical="center"/>
    </xf>
    <xf numFmtId="165" fontId="20" fillId="5" borderId="13" xfId="1" applyNumberFormat="1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3" borderId="29" xfId="0" applyFont="1" applyFill="1" applyBorder="1" applyAlignment="1">
      <alignment horizontal="center"/>
    </xf>
    <xf numFmtId="0" fontId="22" fillId="3" borderId="30" xfId="0" applyFont="1" applyFill="1" applyBorder="1" applyAlignment="1">
      <alignment horizontal="center"/>
    </xf>
    <xf numFmtId="0" fontId="22" fillId="3" borderId="31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6" fillId="3" borderId="12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right"/>
    </xf>
    <xf numFmtId="0" fontId="17" fillId="5" borderId="3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35" fillId="8" borderId="12" xfId="0" applyFont="1" applyFill="1" applyBorder="1" applyAlignment="1">
      <alignment horizontal="center"/>
    </xf>
    <xf numFmtId="0" fontId="35" fillId="8" borderId="14" xfId="0" applyFont="1" applyFill="1" applyBorder="1" applyAlignment="1">
      <alignment horizontal="center"/>
    </xf>
    <xf numFmtId="0" fontId="35" fillId="8" borderId="13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</cellXfs>
  <cellStyles count="76">
    <cellStyle name="Гиперссылка" xfId="3" builtinId="8"/>
    <cellStyle name="Гиперссылка 2" xfId="5"/>
    <cellStyle name="Обычный" xfId="0" builtinId="0"/>
    <cellStyle name="Обычный 10" xfId="51"/>
    <cellStyle name="Обычный 11" xfId="54"/>
    <cellStyle name="Обычный 12" xfId="58"/>
    <cellStyle name="Обычный 2" xfId="2"/>
    <cellStyle name="Обычный 2 2" xfId="9"/>
    <cellStyle name="Обычный 2 2 2" xfId="31"/>
    <cellStyle name="Обычный 2 2 3" xfId="35"/>
    <cellStyle name="Обычный 2 2 4" xfId="46"/>
    <cellStyle name="Обычный 2 2 5" xfId="50"/>
    <cellStyle name="Обычный 2 2 6" xfId="72"/>
    <cellStyle name="Обычный 2 3" xfId="24"/>
    <cellStyle name="Обычный 2 4" xfId="30"/>
    <cellStyle name="Обычный 2 5" xfId="39"/>
    <cellStyle name="Обычный 2 6" xfId="64"/>
    <cellStyle name="Обычный 2 7" xfId="65"/>
    <cellStyle name="Обычный 3" xfId="6"/>
    <cellStyle name="Обычный 3 2" xfId="12"/>
    <cellStyle name="Обычный 3 2 2" xfId="27"/>
    <cellStyle name="Обычный 3 2 3" xfId="47"/>
    <cellStyle name="Обычный 3 2 4" xfId="60"/>
    <cellStyle name="Обычный 3 2 5" xfId="73"/>
    <cellStyle name="Обычный 3 3" xfId="29"/>
    <cellStyle name="Обычный 3 4" xfId="42"/>
    <cellStyle name="Обычный 3 5" xfId="68"/>
    <cellStyle name="Обычный 4" xfId="7"/>
    <cellStyle name="Обычный 5" xfId="17"/>
    <cellStyle name="Обычный 6" xfId="8"/>
    <cellStyle name="Обычный 6 2" xfId="19"/>
    <cellStyle name="Обычный 7" xfId="21"/>
    <cellStyle name="Обычный 8" xfId="22"/>
    <cellStyle name="Обычный 9" xfId="49"/>
    <cellStyle name="Процентный" xfId="1" builtinId="5"/>
    <cellStyle name="Процентный 10" xfId="59"/>
    <cellStyle name="Процентный 2" xfId="11"/>
    <cellStyle name="Процентный 2 2" xfId="26"/>
    <cellStyle name="Процентный 2 3" xfId="28"/>
    <cellStyle name="Процентный 2 4" xfId="41"/>
    <cellStyle name="Процентный 2 5" xfId="62"/>
    <cellStyle name="Процентный 2 6" xfId="67"/>
    <cellStyle name="Процентный 3" xfId="14"/>
    <cellStyle name="Процентный 3 2" xfId="37"/>
    <cellStyle name="Процентный 3 3" xfId="44"/>
    <cellStyle name="Процентный 3 4" xfId="70"/>
    <cellStyle name="Процентный 4" xfId="16"/>
    <cellStyle name="Процентный 5" xfId="15"/>
    <cellStyle name="Процентный 5 2" xfId="18"/>
    <cellStyle name="Процентный 6" xfId="20"/>
    <cellStyle name="Процентный 7" xfId="23"/>
    <cellStyle name="Процентный 8" xfId="52"/>
    <cellStyle name="Процентный 9" xfId="55"/>
    <cellStyle name="Финансовый 2" xfId="4"/>
    <cellStyle name="Финансовый 2 10" xfId="74"/>
    <cellStyle name="Финансовый 2 2" xfId="10"/>
    <cellStyle name="Финансовый 2 2 2" xfId="57"/>
    <cellStyle name="Финансовый 2 2 3" xfId="63"/>
    <cellStyle name="Финансовый 2 3" xfId="25"/>
    <cellStyle name="Финансовый 2 4" xfId="34"/>
    <cellStyle name="Финансовый 2 5" xfId="40"/>
    <cellStyle name="Финансовый 2 6" xfId="38"/>
    <cellStyle name="Финансовый 2 7" xfId="56"/>
    <cellStyle name="Финансовый 2 8" xfId="61"/>
    <cellStyle name="Финансовый 2 9" xfId="66"/>
    <cellStyle name="Финансовый 3" xfId="13"/>
    <cellStyle name="Финансовый 3 2" xfId="33"/>
    <cellStyle name="Финансовый 3 3" xfId="36"/>
    <cellStyle name="Финансовый 3 4" xfId="43"/>
    <cellStyle name="Финансовый 3 5" xfId="48"/>
    <cellStyle name="Финансовый 3 6" xfId="69"/>
    <cellStyle name="Финансовый 3 7" xfId="75"/>
    <cellStyle name="Финансовый 4" xfId="32"/>
    <cellStyle name="Финансовый 4 2" xfId="45"/>
    <cellStyle name="Финансовый 4 3" xfId="71"/>
    <cellStyle name="Финансовый 5" xfId="53"/>
  </cellStyles>
  <dxfs count="345"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ill>
        <patternFill>
          <bgColor rgb="FFB4D4F2"/>
        </patternFill>
      </fill>
    </dxf>
    <dxf>
      <fill>
        <patternFill>
          <bgColor rgb="FFB4D4F2"/>
        </patternFill>
      </fill>
    </dxf>
    <dxf>
      <font>
        <color rgb="FF6A974B"/>
      </font>
    </dxf>
    <dxf>
      <font>
        <color rgb="FFC00000"/>
      </font>
    </dxf>
    <dxf>
      <font>
        <color rgb="FF404040"/>
      </font>
    </dxf>
    <dxf>
      <font>
        <color rgb="FF404040"/>
      </font>
    </dxf>
    <dxf>
      <font>
        <color theme="9" tint="-0.24994659260841701"/>
      </font>
    </dxf>
    <dxf>
      <font>
        <color rgb="FFC00000"/>
      </font>
    </dxf>
    <dxf>
      <font>
        <color rgb="FF6A974B"/>
      </font>
    </dxf>
    <dxf>
      <font>
        <color rgb="FFC00000"/>
      </font>
    </dxf>
    <dxf>
      <font>
        <color theme="9" tint="-0.24994659260841701"/>
      </font>
    </dxf>
    <dxf>
      <font>
        <color rgb="FFC00000"/>
      </font>
    </dxf>
    <dxf>
      <font>
        <color rgb="FF6A974B"/>
      </font>
    </dxf>
    <dxf>
      <font>
        <color rgb="FFC00000"/>
      </font>
    </dxf>
    <dxf>
      <font>
        <color rgb="FF404040"/>
      </font>
    </dxf>
    <dxf>
      <font>
        <color rgb="FF404040"/>
      </font>
    </dxf>
    <dxf>
      <font>
        <color theme="9" tint="-0.24994659260841701"/>
      </font>
    </dxf>
    <dxf>
      <font>
        <color rgb="FFC00000"/>
      </font>
    </dxf>
    <dxf>
      <font>
        <color rgb="FF6A974B"/>
      </font>
    </dxf>
    <dxf>
      <font>
        <color rgb="FFC0000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theme="9" tint="-0.24994659260841701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theme="9" tint="-0.24994659260841701"/>
      </font>
      <fill>
        <patternFill patternType="solid">
          <bgColor theme="0"/>
        </patternFill>
      </fill>
    </dxf>
    <dxf>
      <font>
        <color rgb="FFC00000"/>
      </font>
      <fill>
        <patternFill patternType="solid">
          <bgColor theme="0"/>
        </patternFill>
      </fill>
    </dxf>
    <dxf>
      <font>
        <color rgb="FF404040"/>
      </font>
    </dxf>
    <dxf>
      <font>
        <color rgb="FFC00000"/>
      </font>
      <fill>
        <patternFill patternType="solid">
          <bgColor theme="0"/>
        </patternFill>
      </fill>
    </dxf>
    <dxf>
      <font>
        <color theme="9" tint="-0.24994659260841701"/>
      </font>
      <fill>
        <patternFill patternType="solid">
          <bgColor theme="0"/>
        </patternFill>
      </fill>
    </dxf>
    <dxf>
      <font>
        <color theme="9" tint="-0.24994659260841701"/>
      </font>
      <fill>
        <patternFill patternType="solid">
          <bgColor theme="0"/>
        </patternFill>
      </fill>
    </dxf>
    <dxf>
      <font>
        <color theme="9" tint="-0.24994659260841701"/>
      </font>
      <fill>
        <patternFill patternType="solid">
          <bgColor theme="0"/>
        </patternFill>
      </fill>
    </dxf>
    <dxf>
      <font>
        <color theme="9" tint="-0.24994659260841701"/>
      </font>
      <fill>
        <patternFill patternType="solid">
          <bgColor theme="0"/>
        </patternFill>
      </fill>
    </dxf>
    <dxf>
      <font>
        <color rgb="FFC00000"/>
      </font>
      <fill>
        <patternFill patternType="solid">
          <bgColor theme="0"/>
        </patternFill>
      </fill>
    </dxf>
    <dxf>
      <font>
        <color rgb="FFC00000"/>
      </font>
      <fill>
        <patternFill patternType="solid">
          <bgColor theme="0"/>
        </patternFill>
      </fill>
    </dxf>
    <dxf>
      <font>
        <color rgb="FFC00000"/>
      </font>
      <fill>
        <patternFill patternType="solid">
          <bgColor theme="0"/>
        </patternFill>
      </fill>
    </dxf>
    <dxf>
      <font>
        <color rgb="FFC000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006100"/>
      </font>
      <fill>
        <patternFill patternType="solid">
          <bgColor theme="0"/>
        </patternFill>
      </fill>
    </dxf>
    <dxf>
      <font>
        <color rgb="FF404040"/>
      </font>
    </dxf>
    <dxf>
      <font>
        <color rgb="FF404040"/>
      </font>
    </dxf>
    <dxf>
      <font>
        <color rgb="FF404040"/>
      </font>
    </dxf>
    <dxf>
      <font>
        <color rgb="FF404040"/>
      </font>
    </dxf>
  </dxfs>
  <tableStyles count="0" defaultTableStyle="TableStyleMedium2" defaultPivotStyle="PivotStyleLight16"/>
  <colors>
    <mruColors>
      <color rgb="FF00497A"/>
      <color rgb="FF404040"/>
      <color rgb="FFDDEBF7"/>
      <color rgb="FFB4D4F2"/>
      <color rgb="FF6A974B"/>
      <color rgb="FFF0F6FC"/>
      <color rgb="FFC3DB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688216" cy="1512000"/>
    <xdr:pic>
      <xdr:nvPicPr>
        <xdr:cNvPr id="2" name="Рисунок 1">
          <a:extLst>
            <a:ext uri="{FF2B5EF4-FFF2-40B4-BE49-F238E27FC236}">
              <a16:creationId xmlns:a16="http://schemas.microsoft.com/office/drawing/2014/main" id="{3AB4C013-A323-4E6B-8A73-B345E93A8A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6" t="10553" r="9338" b="9015"/>
        <a:stretch/>
      </xdr:blipFill>
      <xdr:spPr bwMode="auto">
        <a:xfrm>
          <a:off x="1524000" y="0"/>
          <a:ext cx="1688216" cy="151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84;&#1072;&#1090;&#1077;&#1088;&#1080;&#1072;&#1083;&#1099;/&#1044;&#1078;&#1072;&#1088;&#1072;&#1085;/2022.11.23%20&#1063;&#1080;&#1089;&#1083;&#1086;&#1074;&#1099;&#1077;%20&#1088;&#1103;&#1076;&#1099;%20&#1076;&#1072;&#1085;&#1085;&#1099;&#1093;%20&#1087;&#1086;%20&#1088;&#1077;&#1084;&#1086;&#1085;&#1090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монт"/>
      <sheetName val="Ремонт числовые ряды"/>
      <sheetName val="Настройки"/>
      <sheetName val="Ремонт (2)"/>
      <sheetName val="Индекс затрат"/>
    </sheetNames>
    <sheetDataSet>
      <sheetData sheetId="0"/>
      <sheetData sheetId="1"/>
      <sheetData sheetId="2">
        <row r="1">
          <cell r="B1">
            <v>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7A"/>
  </sheetPr>
  <dimension ref="F1:S36"/>
  <sheetViews>
    <sheetView showGridLines="0" tabSelected="1" workbookViewId="0">
      <selection activeCell="U9" sqref="U9"/>
    </sheetView>
  </sheetViews>
  <sheetFormatPr defaultRowHeight="15.75" x14ac:dyDescent="0.25"/>
  <cols>
    <col min="1" max="18" width="9.140625" style="1"/>
    <col min="19" max="19" width="10.5703125" style="1" customWidth="1"/>
    <col min="20" max="16384" width="9.140625" style="1"/>
  </cols>
  <sheetData>
    <row r="1" spans="6:19" ht="20.25" customHeight="1" x14ac:dyDescent="0.25">
      <c r="F1" s="275" t="s">
        <v>468</v>
      </c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6:19" x14ac:dyDescent="0.25"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6:19" ht="15.75" customHeight="1" x14ac:dyDescent="0.25"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</row>
    <row r="4" spans="6:19" ht="15.75" customHeight="1" x14ac:dyDescent="0.25"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</row>
    <row r="5" spans="6:19" ht="15.75" customHeight="1" x14ac:dyDescent="0.25"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6:19" x14ac:dyDescent="0.25"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</row>
    <row r="7" spans="6:19" x14ac:dyDescent="0.25"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</row>
    <row r="8" spans="6:19" x14ac:dyDescent="0.25">
      <c r="L8" s="276" t="s">
        <v>486</v>
      </c>
      <c r="M8" s="276"/>
      <c r="N8" s="276"/>
    </row>
    <row r="10" spans="6:19" ht="15.75" customHeight="1" x14ac:dyDescent="0.25">
      <c r="F10" s="277" t="s">
        <v>0</v>
      </c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</row>
    <row r="11" spans="6:19" ht="15.75" customHeight="1" x14ac:dyDescent="0.25"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</row>
    <row r="12" spans="6:19" x14ac:dyDescent="0.25">
      <c r="F12" s="4"/>
      <c r="G12" s="4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6:19" s="2" customFormat="1" ht="33.75" customHeight="1" x14ac:dyDescent="0.25">
      <c r="F13" s="264"/>
      <c r="G13" s="265"/>
      <c r="H13" s="6" t="s">
        <v>56</v>
      </c>
      <c r="I13" s="269" t="s">
        <v>57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1"/>
    </row>
    <row r="14" spans="6:19" s="2" customFormat="1" ht="36" customHeight="1" x14ac:dyDescent="0.25">
      <c r="F14" s="273" t="s">
        <v>14</v>
      </c>
      <c r="G14" s="260"/>
      <c r="H14" s="266" t="s">
        <v>299</v>
      </c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8"/>
    </row>
    <row r="15" spans="6:19" s="2" customFormat="1" ht="36" customHeight="1" x14ac:dyDescent="0.25">
      <c r="F15" s="273" t="s">
        <v>14</v>
      </c>
      <c r="G15" s="274"/>
      <c r="H15" s="272" t="s">
        <v>340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3"/>
    </row>
    <row r="16" spans="6:19" s="2" customFormat="1" ht="36" customHeight="1" x14ac:dyDescent="0.25">
      <c r="F16" s="259" t="s">
        <v>14</v>
      </c>
      <c r="G16" s="260"/>
      <c r="H16" s="272" t="s">
        <v>341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3"/>
    </row>
    <row r="17" spans="6:19" s="2" customFormat="1" ht="36" customHeight="1" x14ac:dyDescent="0.25">
      <c r="F17" s="259" t="s">
        <v>14</v>
      </c>
      <c r="G17" s="260"/>
      <c r="H17" s="272" t="s">
        <v>342</v>
      </c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3"/>
    </row>
    <row r="18" spans="6:19" s="2" customFormat="1" ht="36" customHeight="1" x14ac:dyDescent="0.25">
      <c r="F18" s="259" t="s">
        <v>14</v>
      </c>
      <c r="G18" s="260"/>
      <c r="H18" s="272" t="s">
        <v>327</v>
      </c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3"/>
    </row>
    <row r="19" spans="6:19" s="2" customFormat="1" ht="36" customHeight="1" x14ac:dyDescent="0.25">
      <c r="F19" s="259" t="s">
        <v>14</v>
      </c>
      <c r="G19" s="260"/>
      <c r="H19" s="272" t="s">
        <v>343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3"/>
    </row>
    <row r="20" spans="6:19" s="2" customFormat="1" ht="36" customHeight="1" x14ac:dyDescent="0.25">
      <c r="F20" s="259" t="s">
        <v>14</v>
      </c>
      <c r="G20" s="260"/>
      <c r="H20" s="266" t="s">
        <v>390</v>
      </c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8"/>
    </row>
    <row r="21" spans="6:19" s="2" customFormat="1" ht="36" customHeight="1" x14ac:dyDescent="0.25">
      <c r="F21" s="259" t="s">
        <v>14</v>
      </c>
      <c r="G21" s="260"/>
      <c r="H21" s="261" t="s">
        <v>379</v>
      </c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3"/>
    </row>
    <row r="22" spans="6:19" s="2" customFormat="1" ht="36" customHeight="1" x14ac:dyDescent="0.25">
      <c r="F22" s="259" t="s">
        <v>14</v>
      </c>
      <c r="G22" s="260"/>
      <c r="H22" s="266" t="s">
        <v>346</v>
      </c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8"/>
    </row>
    <row r="23" spans="6:19" s="2" customFormat="1" ht="36" customHeight="1" x14ac:dyDescent="0.25">
      <c r="F23" s="259" t="s">
        <v>14</v>
      </c>
      <c r="G23" s="260"/>
      <c r="H23" s="261" t="s">
        <v>380</v>
      </c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3"/>
    </row>
    <row r="24" spans="6:19" ht="33.75" customHeight="1" x14ac:dyDescent="0.25">
      <c r="F24" s="264"/>
      <c r="G24" s="265"/>
      <c r="H24" s="6" t="s">
        <v>58</v>
      </c>
      <c r="I24" s="269" t="s">
        <v>71</v>
      </c>
      <c r="J24" s="270"/>
      <c r="K24" s="270"/>
      <c r="L24" s="270"/>
      <c r="M24" s="270"/>
      <c r="N24" s="270"/>
      <c r="O24" s="270"/>
      <c r="P24" s="270"/>
      <c r="Q24" s="270"/>
      <c r="R24" s="270"/>
      <c r="S24" s="271"/>
    </row>
    <row r="25" spans="6:19" ht="36" customHeight="1" x14ac:dyDescent="0.25">
      <c r="F25" s="264" t="s">
        <v>14</v>
      </c>
      <c r="G25" s="265"/>
      <c r="H25" s="266" t="s">
        <v>344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8"/>
    </row>
    <row r="26" spans="6:19" ht="36" customHeight="1" x14ac:dyDescent="0.25">
      <c r="F26" s="264" t="s">
        <v>14</v>
      </c>
      <c r="G26" s="265"/>
      <c r="H26" s="266" t="s">
        <v>428</v>
      </c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8"/>
    </row>
    <row r="27" spans="6:19" ht="36" customHeight="1" x14ac:dyDescent="0.25">
      <c r="F27" s="264" t="s">
        <v>14</v>
      </c>
      <c r="G27" s="265"/>
      <c r="H27" s="266" t="s">
        <v>329</v>
      </c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8"/>
    </row>
    <row r="28" spans="6:19" ht="36" customHeight="1" x14ac:dyDescent="0.25">
      <c r="F28" s="264" t="s">
        <v>14</v>
      </c>
      <c r="G28" s="265"/>
      <c r="H28" s="266" t="s">
        <v>331</v>
      </c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8"/>
    </row>
    <row r="29" spans="6:19" ht="36" customHeight="1" x14ac:dyDescent="0.25">
      <c r="F29" s="264" t="s">
        <v>14</v>
      </c>
      <c r="G29" s="265"/>
      <c r="H29" s="272" t="s">
        <v>345</v>
      </c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3"/>
    </row>
    <row r="30" spans="6:19" ht="33.75" customHeight="1" x14ac:dyDescent="0.25">
      <c r="F30" s="264"/>
      <c r="G30" s="265"/>
      <c r="H30" s="6" t="s">
        <v>95</v>
      </c>
      <c r="I30" s="269" t="s">
        <v>96</v>
      </c>
      <c r="J30" s="270"/>
      <c r="K30" s="270"/>
      <c r="L30" s="270"/>
      <c r="M30" s="270"/>
      <c r="N30" s="270"/>
      <c r="O30" s="270"/>
      <c r="P30" s="270"/>
      <c r="Q30" s="270"/>
      <c r="R30" s="270"/>
      <c r="S30" s="271"/>
    </row>
    <row r="31" spans="6:19" ht="36" customHeight="1" x14ac:dyDescent="0.25">
      <c r="F31" s="264" t="s">
        <v>14</v>
      </c>
      <c r="G31" s="265"/>
      <c r="H31" s="272" t="s">
        <v>391</v>
      </c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3"/>
    </row>
    <row r="32" spans="6:19" ht="36" customHeight="1" x14ac:dyDescent="0.25">
      <c r="F32" s="264" t="s">
        <v>14</v>
      </c>
      <c r="G32" s="265"/>
      <c r="H32" s="266" t="s">
        <v>392</v>
      </c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8"/>
    </row>
    <row r="33" spans="6:19" ht="36" customHeight="1" x14ac:dyDescent="0.25">
      <c r="F33" s="264" t="s">
        <v>14</v>
      </c>
      <c r="G33" s="265"/>
      <c r="H33" s="266" t="s">
        <v>393</v>
      </c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8"/>
    </row>
    <row r="34" spans="6:19" ht="36" customHeight="1" x14ac:dyDescent="0.25">
      <c r="F34" s="264" t="s">
        <v>14</v>
      </c>
      <c r="G34" s="265"/>
      <c r="H34" s="266" t="s">
        <v>394</v>
      </c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8"/>
    </row>
    <row r="35" spans="6:19" ht="36" customHeight="1" x14ac:dyDescent="0.25">
      <c r="F35" s="264" t="s">
        <v>14</v>
      </c>
      <c r="G35" s="265"/>
      <c r="H35" s="266" t="s">
        <v>395</v>
      </c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</row>
    <row r="36" spans="6:19" ht="36" customHeight="1" x14ac:dyDescent="0.25">
      <c r="F36" s="264" t="s">
        <v>14</v>
      </c>
      <c r="G36" s="265"/>
      <c r="H36" s="266" t="s">
        <v>485</v>
      </c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8"/>
    </row>
  </sheetData>
  <mergeCells count="51">
    <mergeCell ref="F36:G36"/>
    <mergeCell ref="H36:S36"/>
    <mergeCell ref="H32:S32"/>
    <mergeCell ref="H35:S35"/>
    <mergeCell ref="F35:G35"/>
    <mergeCell ref="F32:G32"/>
    <mergeCell ref="H33:S33"/>
    <mergeCell ref="F33:G33"/>
    <mergeCell ref="F34:G34"/>
    <mergeCell ref="H34:S34"/>
    <mergeCell ref="H31:S31"/>
    <mergeCell ref="F30:G30"/>
    <mergeCell ref="I30:S30"/>
    <mergeCell ref="F31:G31"/>
    <mergeCell ref="F27:G27"/>
    <mergeCell ref="H27:S27"/>
    <mergeCell ref="F28:G28"/>
    <mergeCell ref="H28:S28"/>
    <mergeCell ref="F29:G29"/>
    <mergeCell ref="H29:S29"/>
    <mergeCell ref="I13:S13"/>
    <mergeCell ref="F1:S7"/>
    <mergeCell ref="L8:N8"/>
    <mergeCell ref="F13:G13"/>
    <mergeCell ref="F14:G14"/>
    <mergeCell ref="F10:S11"/>
    <mergeCell ref="H20:S20"/>
    <mergeCell ref="F20:G20"/>
    <mergeCell ref="H16:S16"/>
    <mergeCell ref="H14:S14"/>
    <mergeCell ref="F16:G16"/>
    <mergeCell ref="H15:S15"/>
    <mergeCell ref="F15:G15"/>
    <mergeCell ref="H18:S18"/>
    <mergeCell ref="F17:G17"/>
    <mergeCell ref="H17:S17"/>
    <mergeCell ref="F18:G18"/>
    <mergeCell ref="F19:G19"/>
    <mergeCell ref="H19:S19"/>
    <mergeCell ref="F21:G21"/>
    <mergeCell ref="H21:S21"/>
    <mergeCell ref="F23:G23"/>
    <mergeCell ref="H23:S23"/>
    <mergeCell ref="F26:G26"/>
    <mergeCell ref="F25:G25"/>
    <mergeCell ref="F24:G24"/>
    <mergeCell ref="H26:S26"/>
    <mergeCell ref="H22:S22"/>
    <mergeCell ref="F22:G22"/>
    <mergeCell ref="I24:S24"/>
    <mergeCell ref="H25:S25"/>
  </mergeCells>
  <phoneticPr fontId="24" type="noConversion"/>
  <hyperlinks>
    <hyperlink ref="F14:G14" location="'Погрузка и грузооборот'!A1" display="Ссылка"/>
    <hyperlink ref="F16:G16" location="'Дальний Восток (всего)'!A1" display="Ссылка"/>
    <hyperlink ref="F22:G22" location="'Ставки аренды'!A1" display="Ссылка"/>
    <hyperlink ref="F28:G28" location="'Регистрация вагонов'!A1" display="Ссылка"/>
    <hyperlink ref="F35:G35" location="'Стоимость прочих запчастей'!A1" display="Ссылка"/>
    <hyperlink ref="F31:G31" location="Ремонты!A1" display="Ссылка"/>
    <hyperlink ref="F25:G25" location="'Парк грузовых вагонов'!A1" display="Ссылка"/>
    <hyperlink ref="F26:G26" location="Операторы!A1" display="Ссылка"/>
    <hyperlink ref="F27:G27" location="Производство!A1" display="Ссылка"/>
    <hyperlink ref="F29:G29" location="Баланс!A1" display="Ссылка"/>
    <hyperlink ref="F20:G20" location="'Рейсы и расстояния'!A1" display="Ссылка"/>
    <hyperlink ref="F15:G15" location="'Северо-запад (всего)'!A1" display="Ссылка"/>
    <hyperlink ref="F17:G17" location="'Юг (всего)'!A1" display="Ссылка"/>
    <hyperlink ref="F18:G18" location="Скорости!A1" display="Ссылка"/>
    <hyperlink ref="F19:G19" location="Оборот!A1" display="Ссылка"/>
    <hyperlink ref="F32:G32" location="Ремонты!A1" display="Ссылка"/>
    <hyperlink ref="F33:G33" location="Колеса!A1" display="Ссылка"/>
    <hyperlink ref="F34:G34" location="Колеса!A1" display="Ссылка"/>
    <hyperlink ref="F21:G21" location="'Рейсы и расстояния'!A1" display="Ссылка"/>
    <hyperlink ref="F23:G23" location="'Ставки перевалки'!A1" display="Ссылка"/>
    <hyperlink ref="F36:G36" location="'Индекс эксплуатационных затрат'!A1" display="Ссылка"/>
  </hyperlinks>
  <pageMargins left="0.7" right="0.7" top="0.75" bottom="0.75" header="0.3" footer="0.3"/>
  <pageSetup paperSize="9" fitToWidth="0" fitToHeight="0" orientation="portrait" r:id="rId1"/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workbookViewId="0">
      <selection activeCell="O1" sqref="O1"/>
    </sheetView>
  </sheetViews>
  <sheetFormatPr defaultRowHeight="15" x14ac:dyDescent="0.25"/>
  <cols>
    <col min="1" max="2" width="26" customWidth="1"/>
    <col min="3" max="14" width="11.140625" customWidth="1"/>
  </cols>
  <sheetData>
    <row r="1" spans="1:16" ht="21" customHeight="1" x14ac:dyDescent="0.25">
      <c r="A1" s="281" t="s">
        <v>446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27" t="s">
        <v>0</v>
      </c>
    </row>
    <row r="2" spans="1:16" ht="15" customHeight="1" thickBot="1" x14ac:dyDescent="0.3"/>
    <row r="3" spans="1:16" ht="15" customHeight="1" x14ac:dyDescent="0.25">
      <c r="A3" s="321" t="s">
        <v>381</v>
      </c>
      <c r="B3" s="323" t="s">
        <v>384</v>
      </c>
      <c r="C3" s="340" t="s">
        <v>418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6" ht="15" customHeight="1" thickBot="1" x14ac:dyDescent="0.3">
      <c r="A4" s="322"/>
      <c r="B4" s="324"/>
      <c r="C4" s="90" t="s">
        <v>17</v>
      </c>
      <c r="D4" s="90" t="s">
        <v>16</v>
      </c>
      <c r="E4" s="90" t="s">
        <v>4</v>
      </c>
      <c r="F4" s="90" t="s">
        <v>5</v>
      </c>
      <c r="G4" s="90" t="s">
        <v>2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11</v>
      </c>
      <c r="N4" s="90" t="s">
        <v>12</v>
      </c>
    </row>
    <row r="5" spans="1:16" ht="15" customHeight="1" x14ac:dyDescent="0.25">
      <c r="A5" s="332" t="s">
        <v>385</v>
      </c>
      <c r="B5" s="99" t="s">
        <v>382</v>
      </c>
      <c r="C5" s="63" t="s">
        <v>489</v>
      </c>
      <c r="D5" s="63" t="s">
        <v>489</v>
      </c>
      <c r="E5" s="63"/>
      <c r="F5" s="63"/>
      <c r="G5" s="63"/>
      <c r="H5" s="63"/>
      <c r="I5" s="63"/>
      <c r="J5" s="63"/>
      <c r="K5" s="63"/>
      <c r="L5" s="63"/>
      <c r="M5" s="63"/>
      <c r="N5" s="122"/>
    </row>
    <row r="6" spans="1:16" ht="15" customHeight="1" thickBot="1" x14ac:dyDescent="0.3">
      <c r="A6" s="333"/>
      <c r="B6" s="100" t="s">
        <v>383</v>
      </c>
      <c r="C6" s="65" t="s">
        <v>489</v>
      </c>
      <c r="D6" s="65" t="s">
        <v>489</v>
      </c>
      <c r="E6" s="65"/>
      <c r="F6" s="65"/>
      <c r="G6" s="65"/>
      <c r="H6" s="65"/>
      <c r="I6" s="65"/>
      <c r="J6" s="65"/>
      <c r="K6" s="65"/>
      <c r="L6" s="65"/>
      <c r="M6" s="65"/>
      <c r="N6" s="126"/>
    </row>
    <row r="7" spans="1:16" ht="15" customHeight="1" x14ac:dyDescent="0.25">
      <c r="A7" s="332" t="s">
        <v>386</v>
      </c>
      <c r="B7" s="99" t="s">
        <v>382</v>
      </c>
      <c r="C7" s="63" t="s">
        <v>489</v>
      </c>
      <c r="D7" s="63" t="s">
        <v>489</v>
      </c>
      <c r="E7" s="63"/>
      <c r="F7" s="63"/>
      <c r="G7" s="63"/>
      <c r="H7" s="63"/>
      <c r="I7" s="63"/>
      <c r="J7" s="63"/>
      <c r="K7" s="63"/>
      <c r="L7" s="63"/>
      <c r="M7" s="63"/>
      <c r="N7" s="122"/>
    </row>
    <row r="8" spans="1:16" ht="15" customHeight="1" thickBot="1" x14ac:dyDescent="0.3">
      <c r="A8" s="333"/>
      <c r="B8" s="100" t="s">
        <v>383</v>
      </c>
      <c r="C8" s="65" t="s">
        <v>489</v>
      </c>
      <c r="D8" s="65" t="s">
        <v>489</v>
      </c>
      <c r="E8" s="65"/>
      <c r="F8" s="65"/>
      <c r="G8" s="65"/>
      <c r="H8" s="65"/>
      <c r="I8" s="65"/>
      <c r="J8" s="65"/>
      <c r="K8" s="65"/>
      <c r="L8" s="65"/>
      <c r="M8" s="65"/>
      <c r="N8" s="126"/>
    </row>
    <row r="9" spans="1:16" ht="15" customHeight="1" x14ac:dyDescent="0.25">
      <c r="A9" s="332" t="s">
        <v>387</v>
      </c>
      <c r="B9" s="99" t="s">
        <v>382</v>
      </c>
      <c r="C9" s="63" t="s">
        <v>489</v>
      </c>
      <c r="D9" s="63" t="s">
        <v>489</v>
      </c>
      <c r="E9" s="63"/>
      <c r="F9" s="63"/>
      <c r="G9" s="63"/>
      <c r="H9" s="63"/>
      <c r="I9" s="63"/>
      <c r="J9" s="63"/>
      <c r="K9" s="63"/>
      <c r="L9" s="63"/>
      <c r="M9" s="63"/>
      <c r="N9" s="122"/>
    </row>
    <row r="10" spans="1:16" ht="15" customHeight="1" thickBot="1" x14ac:dyDescent="0.3">
      <c r="A10" s="333"/>
      <c r="B10" s="100" t="s">
        <v>383</v>
      </c>
      <c r="C10" s="65" t="s">
        <v>489</v>
      </c>
      <c r="D10" s="65" t="s">
        <v>489</v>
      </c>
      <c r="E10" s="65"/>
      <c r="F10" s="65"/>
      <c r="G10" s="65"/>
      <c r="H10" s="65"/>
      <c r="I10" s="65"/>
      <c r="J10" s="65"/>
      <c r="K10" s="65"/>
      <c r="L10" s="65"/>
      <c r="M10" s="65"/>
      <c r="N10" s="126"/>
    </row>
    <row r="11" spans="1:16" ht="15" customHeight="1" x14ac:dyDescent="0.25">
      <c r="A11" s="332" t="s">
        <v>388</v>
      </c>
      <c r="B11" s="99" t="s">
        <v>382</v>
      </c>
      <c r="C11" s="63" t="s">
        <v>489</v>
      </c>
      <c r="D11" s="63" t="s">
        <v>489</v>
      </c>
      <c r="E11" s="63"/>
      <c r="F11" s="63"/>
      <c r="G11" s="63"/>
      <c r="H11" s="63"/>
      <c r="I11" s="63"/>
      <c r="J11" s="63"/>
      <c r="K11" s="63"/>
      <c r="L11" s="63"/>
      <c r="M11" s="63"/>
      <c r="N11" s="122"/>
    </row>
    <row r="12" spans="1:16" ht="15" customHeight="1" thickBot="1" x14ac:dyDescent="0.3">
      <c r="A12" s="333"/>
      <c r="B12" s="100" t="s">
        <v>383</v>
      </c>
      <c r="C12" s="65" t="s">
        <v>489</v>
      </c>
      <c r="D12" s="65" t="s">
        <v>489</v>
      </c>
      <c r="E12" s="65"/>
      <c r="F12" s="65"/>
      <c r="G12" s="65"/>
      <c r="H12" s="65"/>
      <c r="I12" s="65"/>
      <c r="J12" s="65"/>
      <c r="K12" s="65"/>
      <c r="L12" s="65"/>
      <c r="M12" s="65"/>
      <c r="N12" s="126"/>
    </row>
    <row r="13" spans="1:16" ht="15" customHeight="1" x14ac:dyDescent="0.25"/>
    <row r="14" spans="1:16" ht="15" customHeight="1" thickBot="1" x14ac:dyDescent="0.3"/>
    <row r="15" spans="1:16" ht="15" customHeight="1" x14ac:dyDescent="0.25">
      <c r="A15" s="321" t="s">
        <v>381</v>
      </c>
      <c r="B15" s="323" t="s">
        <v>384</v>
      </c>
      <c r="C15" s="340" t="s">
        <v>18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</row>
    <row r="16" spans="1:16" ht="15" customHeight="1" thickBot="1" x14ac:dyDescent="0.3">
      <c r="A16" s="322"/>
      <c r="B16" s="324"/>
      <c r="C16" s="90" t="s">
        <v>17</v>
      </c>
      <c r="D16" s="90" t="s">
        <v>16</v>
      </c>
      <c r="E16" s="90" t="s">
        <v>4</v>
      </c>
      <c r="F16" s="90" t="s">
        <v>5</v>
      </c>
      <c r="G16" s="90" t="s">
        <v>2</v>
      </c>
      <c r="H16" s="90" t="s">
        <v>6</v>
      </c>
      <c r="I16" s="90" t="s">
        <v>7</v>
      </c>
      <c r="J16" s="90" t="s">
        <v>8</v>
      </c>
      <c r="K16" s="90" t="s">
        <v>9</v>
      </c>
      <c r="L16" s="90" t="s">
        <v>10</v>
      </c>
      <c r="M16" s="90" t="s">
        <v>11</v>
      </c>
      <c r="N16" s="90" t="s">
        <v>12</v>
      </c>
    </row>
    <row r="17" spans="1:17" ht="15" customHeight="1" x14ac:dyDescent="0.25">
      <c r="A17" s="332" t="s">
        <v>385</v>
      </c>
      <c r="B17" s="99" t="s">
        <v>382</v>
      </c>
      <c r="C17" s="63">
        <v>374</v>
      </c>
      <c r="D17" s="63">
        <v>374</v>
      </c>
      <c r="E17" s="63">
        <v>374</v>
      </c>
      <c r="F17" s="63" t="s">
        <v>489</v>
      </c>
      <c r="G17" s="63" t="s">
        <v>489</v>
      </c>
      <c r="H17" s="63" t="s">
        <v>489</v>
      </c>
      <c r="I17" s="63" t="s">
        <v>489</v>
      </c>
      <c r="J17" s="63" t="s">
        <v>489</v>
      </c>
      <c r="K17" s="63" t="s">
        <v>489</v>
      </c>
      <c r="L17" s="63" t="s">
        <v>489</v>
      </c>
      <c r="M17" s="63" t="s">
        <v>489</v>
      </c>
      <c r="N17" s="122" t="s">
        <v>489</v>
      </c>
    </row>
    <row r="18" spans="1:17" ht="15" customHeight="1" thickBot="1" x14ac:dyDescent="0.3">
      <c r="A18" s="333"/>
      <c r="B18" s="100" t="s">
        <v>383</v>
      </c>
      <c r="C18" s="65">
        <v>840.5</v>
      </c>
      <c r="D18" s="65">
        <v>840.5</v>
      </c>
      <c r="E18" s="65">
        <v>840.5</v>
      </c>
      <c r="F18" s="65" t="s">
        <v>489</v>
      </c>
      <c r="G18" s="65" t="s">
        <v>489</v>
      </c>
      <c r="H18" s="65" t="s">
        <v>489</v>
      </c>
      <c r="I18" s="65" t="s">
        <v>489</v>
      </c>
      <c r="J18" s="65" t="s">
        <v>489</v>
      </c>
      <c r="K18" s="65" t="s">
        <v>489</v>
      </c>
      <c r="L18" s="65" t="s">
        <v>489</v>
      </c>
      <c r="M18" s="65" t="s">
        <v>489</v>
      </c>
      <c r="N18" s="126" t="s">
        <v>489</v>
      </c>
      <c r="P18" s="98"/>
      <c r="Q18" s="98"/>
    </row>
    <row r="19" spans="1:17" ht="15" customHeight="1" x14ac:dyDescent="0.25">
      <c r="A19" s="332" t="s">
        <v>386</v>
      </c>
      <c r="B19" s="99" t="s">
        <v>382</v>
      </c>
      <c r="C19" s="63">
        <v>662.81900000000007</v>
      </c>
      <c r="D19" s="63">
        <v>664.96100000000001</v>
      </c>
      <c r="E19" s="63">
        <v>668.63295238095247</v>
      </c>
      <c r="F19" s="63" t="s">
        <v>489</v>
      </c>
      <c r="G19" s="63" t="s">
        <v>489</v>
      </c>
      <c r="H19" s="63" t="s">
        <v>489</v>
      </c>
      <c r="I19" s="63" t="s">
        <v>489</v>
      </c>
      <c r="J19" s="63" t="s">
        <v>489</v>
      </c>
      <c r="K19" s="63" t="s">
        <v>489</v>
      </c>
      <c r="L19" s="63" t="s">
        <v>489</v>
      </c>
      <c r="M19" s="63" t="s">
        <v>489</v>
      </c>
      <c r="N19" s="122" t="s">
        <v>489</v>
      </c>
    </row>
    <row r="20" spans="1:17" ht="15" customHeight="1" thickBot="1" x14ac:dyDescent="0.3">
      <c r="A20" s="333"/>
      <c r="B20" s="100" t="s">
        <v>383</v>
      </c>
      <c r="C20" s="65">
        <v>714.24</v>
      </c>
      <c r="D20" s="65">
        <v>715.22147368421054</v>
      </c>
      <c r="E20" s="65">
        <v>716.904</v>
      </c>
      <c r="F20" s="65" t="s">
        <v>489</v>
      </c>
      <c r="G20" s="65" t="s">
        <v>489</v>
      </c>
      <c r="H20" s="65" t="s">
        <v>489</v>
      </c>
      <c r="I20" s="65" t="s">
        <v>489</v>
      </c>
      <c r="J20" s="65" t="s">
        <v>489</v>
      </c>
      <c r="K20" s="65" t="s">
        <v>489</v>
      </c>
      <c r="L20" s="65" t="s">
        <v>489</v>
      </c>
      <c r="M20" s="65" t="s">
        <v>489</v>
      </c>
      <c r="N20" s="126" t="s">
        <v>489</v>
      </c>
    </row>
    <row r="21" spans="1:17" ht="15" customHeight="1" x14ac:dyDescent="0.25">
      <c r="A21" s="332" t="s">
        <v>387</v>
      </c>
      <c r="B21" s="99" t="s">
        <v>382</v>
      </c>
      <c r="C21" s="63">
        <v>510.21404687500001</v>
      </c>
      <c r="D21" s="63">
        <v>518.1477631578947</v>
      </c>
      <c r="E21" s="63">
        <v>597.88704545454539</v>
      </c>
      <c r="F21" s="63" t="s">
        <v>489</v>
      </c>
      <c r="G21" s="63" t="s">
        <v>489</v>
      </c>
      <c r="H21" s="63" t="s">
        <v>489</v>
      </c>
      <c r="I21" s="63" t="s">
        <v>489</v>
      </c>
      <c r="J21" s="63" t="s">
        <v>489</v>
      </c>
      <c r="K21" s="63" t="s">
        <v>489</v>
      </c>
      <c r="L21" s="63" t="s">
        <v>489</v>
      </c>
      <c r="M21" s="63" t="s">
        <v>489</v>
      </c>
      <c r="N21" s="122" t="s">
        <v>489</v>
      </c>
    </row>
    <row r="22" spans="1:17" ht="15" customHeight="1" thickBot="1" x14ac:dyDescent="0.3">
      <c r="A22" s="333"/>
      <c r="B22" s="100" t="s">
        <v>383</v>
      </c>
      <c r="C22" s="65">
        <v>669.08899999999994</v>
      </c>
      <c r="D22" s="65">
        <v>675.66531578947365</v>
      </c>
      <c r="E22" s="65">
        <v>762.1461363636364</v>
      </c>
      <c r="F22" s="65" t="s">
        <v>489</v>
      </c>
      <c r="G22" s="65" t="s">
        <v>489</v>
      </c>
      <c r="H22" s="65" t="s">
        <v>489</v>
      </c>
      <c r="I22" s="65" t="s">
        <v>489</v>
      </c>
      <c r="J22" s="65" t="s">
        <v>489</v>
      </c>
      <c r="K22" s="65" t="s">
        <v>489</v>
      </c>
      <c r="L22" s="65" t="s">
        <v>489</v>
      </c>
      <c r="M22" s="65" t="s">
        <v>489</v>
      </c>
      <c r="N22" s="126" t="s">
        <v>489</v>
      </c>
    </row>
    <row r="23" spans="1:17" ht="15" customHeight="1" x14ac:dyDescent="0.25">
      <c r="A23" s="332" t="s">
        <v>388</v>
      </c>
      <c r="B23" s="99" t="s">
        <v>382</v>
      </c>
      <c r="C23" s="63">
        <v>517.94000000000005</v>
      </c>
      <c r="D23" s="63">
        <v>574.00263157894733</v>
      </c>
      <c r="E23" s="63">
        <v>670.1099999999999</v>
      </c>
      <c r="F23" s="63" t="s">
        <v>489</v>
      </c>
      <c r="G23" s="63" t="s">
        <v>489</v>
      </c>
      <c r="H23" s="63" t="s">
        <v>489</v>
      </c>
      <c r="I23" s="63" t="s">
        <v>489</v>
      </c>
      <c r="J23" s="63" t="s">
        <v>489</v>
      </c>
      <c r="K23" s="63" t="s">
        <v>489</v>
      </c>
      <c r="L23" s="63" t="s">
        <v>489</v>
      </c>
      <c r="M23" s="63" t="s">
        <v>489</v>
      </c>
      <c r="N23" s="122" t="s">
        <v>489</v>
      </c>
    </row>
    <row r="24" spans="1:17" ht="15" customHeight="1" thickBot="1" x14ac:dyDescent="0.3">
      <c r="A24" s="333"/>
      <c r="B24" s="100" t="s">
        <v>383</v>
      </c>
      <c r="C24" s="65">
        <v>547.57333333333338</v>
      </c>
      <c r="D24" s="65">
        <v>585.91859649122807</v>
      </c>
      <c r="E24" s="65">
        <v>651.65333333333319</v>
      </c>
      <c r="F24" s="65" t="s">
        <v>489</v>
      </c>
      <c r="G24" s="65" t="s">
        <v>489</v>
      </c>
      <c r="H24" s="65" t="s">
        <v>489</v>
      </c>
      <c r="I24" s="65" t="s">
        <v>489</v>
      </c>
      <c r="J24" s="65" t="s">
        <v>489</v>
      </c>
      <c r="K24" s="65" t="s">
        <v>489</v>
      </c>
      <c r="L24" s="65" t="s">
        <v>489</v>
      </c>
      <c r="M24" s="65" t="s">
        <v>489</v>
      </c>
      <c r="N24" s="126" t="s">
        <v>489</v>
      </c>
    </row>
    <row r="26" spans="1:17" ht="15.75" thickBot="1" x14ac:dyDescent="0.3"/>
    <row r="27" spans="1:17" ht="15.75" x14ac:dyDescent="0.25">
      <c r="A27" s="321" t="s">
        <v>381</v>
      </c>
      <c r="B27" s="323" t="s">
        <v>384</v>
      </c>
      <c r="C27" s="336" t="s">
        <v>438</v>
      </c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8"/>
    </row>
    <row r="28" spans="1:17" ht="15.75" thickBot="1" x14ac:dyDescent="0.3">
      <c r="A28" s="322"/>
      <c r="B28" s="324"/>
      <c r="C28" s="19" t="s">
        <v>17</v>
      </c>
      <c r="D28" s="16" t="s">
        <v>16</v>
      </c>
      <c r="E28" s="16" t="s">
        <v>4</v>
      </c>
      <c r="F28" s="16" t="s">
        <v>5</v>
      </c>
      <c r="G28" s="16" t="s">
        <v>2</v>
      </c>
      <c r="H28" s="16" t="s">
        <v>6</v>
      </c>
      <c r="I28" s="16" t="s">
        <v>7</v>
      </c>
      <c r="J28" s="16" t="s">
        <v>8</v>
      </c>
      <c r="K28" s="16" t="s">
        <v>9</v>
      </c>
      <c r="L28" s="16" t="s">
        <v>10</v>
      </c>
      <c r="M28" s="16" t="s">
        <v>11</v>
      </c>
      <c r="N28" s="141" t="s">
        <v>12</v>
      </c>
    </row>
    <row r="29" spans="1:17" x14ac:dyDescent="0.25">
      <c r="A29" s="332" t="s">
        <v>385</v>
      </c>
      <c r="B29" s="99" t="s">
        <v>382</v>
      </c>
      <c r="C29" s="70"/>
      <c r="D29" s="70" t="s">
        <v>489</v>
      </c>
      <c r="E29" s="70" t="str">
        <f t="shared" ref="E29:E36" si="0">IF(E5="","",ROUND(E5/D5-100%,3))</f>
        <v/>
      </c>
      <c r="F29" s="70" t="str">
        <f t="shared" ref="F29:F36" si="1">IF(F5="","",ROUND(F5/E5-100%,3))</f>
        <v/>
      </c>
      <c r="G29" s="70" t="str">
        <f t="shared" ref="G29:G36" si="2">IF(G5="","",ROUND(G5/F5-100%,3))</f>
        <v/>
      </c>
      <c r="H29" s="70" t="str">
        <f t="shared" ref="H29:H36" si="3">IF(H5="","",ROUND(H5/G5-100%,3))</f>
        <v/>
      </c>
      <c r="I29" s="70" t="str">
        <f t="shared" ref="I29:I36" si="4">IF(I5="","",ROUND(I5/H5-100%,3))</f>
        <v/>
      </c>
      <c r="J29" s="70" t="str">
        <f t="shared" ref="J29:J36" si="5">IF(J5="","",ROUND(J5/I5-100%,3))</f>
        <v/>
      </c>
      <c r="K29" s="70" t="str">
        <f t="shared" ref="K29:K36" si="6">IF(K5="","",ROUND(K5/J5-100%,3))</f>
        <v/>
      </c>
      <c r="L29" s="70" t="str">
        <f t="shared" ref="L29:L36" si="7">IF(L5="","",ROUND(L5/K5-100%,3))</f>
        <v/>
      </c>
      <c r="M29" s="70" t="str">
        <f t="shared" ref="M29:M36" si="8">IF(M5="","",ROUND(M5/L5-100%,3))</f>
        <v/>
      </c>
      <c r="N29" s="142" t="str">
        <f t="shared" ref="N29:N36" si="9">IF(N5="","",ROUND(N5/M5-100%,3))</f>
        <v/>
      </c>
    </row>
    <row r="30" spans="1:17" ht="15.75" thickBot="1" x14ac:dyDescent="0.3">
      <c r="A30" s="333"/>
      <c r="B30" s="100" t="s">
        <v>383</v>
      </c>
      <c r="C30" s="131"/>
      <c r="D30" s="143" t="s">
        <v>489</v>
      </c>
      <c r="E30" s="143" t="str">
        <f t="shared" si="0"/>
        <v/>
      </c>
      <c r="F30" s="143" t="str">
        <f t="shared" si="1"/>
        <v/>
      </c>
      <c r="G30" s="143" t="str">
        <f t="shared" si="2"/>
        <v/>
      </c>
      <c r="H30" s="143" t="str">
        <f t="shared" si="3"/>
        <v/>
      </c>
      <c r="I30" s="143" t="str">
        <f t="shared" si="4"/>
        <v/>
      </c>
      <c r="J30" s="143" t="str">
        <f t="shared" si="5"/>
        <v/>
      </c>
      <c r="K30" s="143" t="str">
        <f t="shared" si="6"/>
        <v/>
      </c>
      <c r="L30" s="143" t="str">
        <f t="shared" si="7"/>
        <v/>
      </c>
      <c r="M30" s="143" t="str">
        <f t="shared" si="8"/>
        <v/>
      </c>
      <c r="N30" s="144" t="str">
        <f t="shared" si="9"/>
        <v/>
      </c>
    </row>
    <row r="31" spans="1:17" x14ac:dyDescent="0.25">
      <c r="A31" s="332" t="s">
        <v>386</v>
      </c>
      <c r="B31" s="99" t="s">
        <v>382</v>
      </c>
      <c r="C31" s="129"/>
      <c r="D31" s="145" t="s">
        <v>489</v>
      </c>
      <c r="E31" s="145" t="str">
        <f t="shared" si="0"/>
        <v/>
      </c>
      <c r="F31" s="145" t="str">
        <f t="shared" si="1"/>
        <v/>
      </c>
      <c r="G31" s="145" t="str">
        <f t="shared" si="2"/>
        <v/>
      </c>
      <c r="H31" s="145" t="str">
        <f t="shared" si="3"/>
        <v/>
      </c>
      <c r="I31" s="145" t="str">
        <f t="shared" si="4"/>
        <v/>
      </c>
      <c r="J31" s="145" t="str">
        <f t="shared" si="5"/>
        <v/>
      </c>
      <c r="K31" s="145" t="str">
        <f t="shared" si="6"/>
        <v/>
      </c>
      <c r="L31" s="145" t="str">
        <f t="shared" si="7"/>
        <v/>
      </c>
      <c r="M31" s="145" t="str">
        <f t="shared" si="8"/>
        <v/>
      </c>
      <c r="N31" s="146" t="str">
        <f t="shared" si="9"/>
        <v/>
      </c>
    </row>
    <row r="32" spans="1:17" ht="15.75" thickBot="1" x14ac:dyDescent="0.3">
      <c r="A32" s="333"/>
      <c r="B32" s="100" t="s">
        <v>383</v>
      </c>
      <c r="C32" s="131"/>
      <c r="D32" s="143" t="s">
        <v>489</v>
      </c>
      <c r="E32" s="143" t="str">
        <f t="shared" si="0"/>
        <v/>
      </c>
      <c r="F32" s="143" t="str">
        <f t="shared" si="1"/>
        <v/>
      </c>
      <c r="G32" s="143" t="str">
        <f t="shared" si="2"/>
        <v/>
      </c>
      <c r="H32" s="143" t="str">
        <f t="shared" si="3"/>
        <v/>
      </c>
      <c r="I32" s="143" t="str">
        <f t="shared" si="4"/>
        <v/>
      </c>
      <c r="J32" s="143" t="str">
        <f t="shared" si="5"/>
        <v/>
      </c>
      <c r="K32" s="143" t="str">
        <f t="shared" si="6"/>
        <v/>
      </c>
      <c r="L32" s="143" t="str">
        <f t="shared" si="7"/>
        <v/>
      </c>
      <c r="M32" s="143" t="str">
        <f t="shared" si="8"/>
        <v/>
      </c>
      <c r="N32" s="144" t="str">
        <f t="shared" si="9"/>
        <v/>
      </c>
    </row>
    <row r="33" spans="1:14" x14ac:dyDescent="0.25">
      <c r="A33" s="332" t="s">
        <v>387</v>
      </c>
      <c r="B33" s="99" t="s">
        <v>382</v>
      </c>
      <c r="C33" s="129"/>
      <c r="D33" s="145" t="s">
        <v>489</v>
      </c>
      <c r="E33" s="145" t="str">
        <f t="shared" si="0"/>
        <v/>
      </c>
      <c r="F33" s="145" t="str">
        <f t="shared" si="1"/>
        <v/>
      </c>
      <c r="G33" s="145" t="str">
        <f t="shared" si="2"/>
        <v/>
      </c>
      <c r="H33" s="145" t="str">
        <f t="shared" si="3"/>
        <v/>
      </c>
      <c r="I33" s="145" t="str">
        <f t="shared" si="4"/>
        <v/>
      </c>
      <c r="J33" s="145" t="str">
        <f t="shared" si="5"/>
        <v/>
      </c>
      <c r="K33" s="145" t="str">
        <f t="shared" si="6"/>
        <v/>
      </c>
      <c r="L33" s="145" t="str">
        <f t="shared" si="7"/>
        <v/>
      </c>
      <c r="M33" s="145" t="str">
        <f t="shared" si="8"/>
        <v/>
      </c>
      <c r="N33" s="146" t="str">
        <f t="shared" si="9"/>
        <v/>
      </c>
    </row>
    <row r="34" spans="1:14" ht="15.75" thickBot="1" x14ac:dyDescent="0.3">
      <c r="A34" s="333"/>
      <c r="B34" s="100" t="s">
        <v>383</v>
      </c>
      <c r="C34" s="131"/>
      <c r="D34" s="143" t="s">
        <v>489</v>
      </c>
      <c r="E34" s="143" t="str">
        <f t="shared" si="0"/>
        <v/>
      </c>
      <c r="F34" s="143" t="str">
        <f t="shared" si="1"/>
        <v/>
      </c>
      <c r="G34" s="143" t="str">
        <f t="shared" si="2"/>
        <v/>
      </c>
      <c r="H34" s="143" t="str">
        <f t="shared" si="3"/>
        <v/>
      </c>
      <c r="I34" s="143" t="str">
        <f t="shared" si="4"/>
        <v/>
      </c>
      <c r="J34" s="143" t="str">
        <f t="shared" si="5"/>
        <v/>
      </c>
      <c r="K34" s="143" t="str">
        <f t="shared" si="6"/>
        <v/>
      </c>
      <c r="L34" s="143" t="str">
        <f t="shared" si="7"/>
        <v/>
      </c>
      <c r="M34" s="143" t="str">
        <f t="shared" si="8"/>
        <v/>
      </c>
      <c r="N34" s="144" t="str">
        <f t="shared" si="9"/>
        <v/>
      </c>
    </row>
    <row r="35" spans="1:14" x14ac:dyDescent="0.25">
      <c r="A35" s="332" t="s">
        <v>388</v>
      </c>
      <c r="B35" s="99" t="s">
        <v>382</v>
      </c>
      <c r="C35" s="129"/>
      <c r="D35" s="145" t="s">
        <v>489</v>
      </c>
      <c r="E35" s="145" t="str">
        <f t="shared" si="0"/>
        <v/>
      </c>
      <c r="F35" s="145" t="str">
        <f t="shared" si="1"/>
        <v/>
      </c>
      <c r="G35" s="145" t="str">
        <f t="shared" si="2"/>
        <v/>
      </c>
      <c r="H35" s="145" t="str">
        <f t="shared" si="3"/>
        <v/>
      </c>
      <c r="I35" s="145" t="str">
        <f t="shared" si="4"/>
        <v/>
      </c>
      <c r="J35" s="145" t="str">
        <f t="shared" si="5"/>
        <v/>
      </c>
      <c r="K35" s="145" t="str">
        <f t="shared" si="6"/>
        <v/>
      </c>
      <c r="L35" s="145" t="str">
        <f t="shared" si="7"/>
        <v/>
      </c>
      <c r="M35" s="145" t="str">
        <f t="shared" si="8"/>
        <v/>
      </c>
      <c r="N35" s="146" t="str">
        <f t="shared" si="9"/>
        <v/>
      </c>
    </row>
    <row r="36" spans="1:14" ht="15.75" thickBot="1" x14ac:dyDescent="0.3">
      <c r="A36" s="333"/>
      <c r="B36" s="100" t="s">
        <v>383</v>
      </c>
      <c r="C36" s="131"/>
      <c r="D36" s="143" t="s">
        <v>489</v>
      </c>
      <c r="E36" s="143" t="str">
        <f t="shared" si="0"/>
        <v/>
      </c>
      <c r="F36" s="143" t="str">
        <f t="shared" si="1"/>
        <v/>
      </c>
      <c r="G36" s="143" t="str">
        <f t="shared" si="2"/>
        <v/>
      </c>
      <c r="H36" s="143" t="str">
        <f t="shared" si="3"/>
        <v/>
      </c>
      <c r="I36" s="143" t="str">
        <f t="shared" si="4"/>
        <v/>
      </c>
      <c r="J36" s="143" t="str">
        <f t="shared" si="5"/>
        <v/>
      </c>
      <c r="K36" s="143" t="str">
        <f t="shared" si="6"/>
        <v/>
      </c>
      <c r="L36" s="143" t="str">
        <f t="shared" si="7"/>
        <v/>
      </c>
      <c r="M36" s="143" t="str">
        <f t="shared" si="8"/>
        <v/>
      </c>
      <c r="N36" s="144" t="str">
        <f t="shared" si="9"/>
        <v/>
      </c>
    </row>
    <row r="38" spans="1:14" ht="15.75" thickBot="1" x14ac:dyDescent="0.3"/>
    <row r="39" spans="1:14" ht="15.75" x14ac:dyDescent="0.25">
      <c r="A39" s="321" t="s">
        <v>381</v>
      </c>
      <c r="B39" s="323" t="s">
        <v>384</v>
      </c>
      <c r="C39" s="336" t="s">
        <v>349</v>
      </c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8"/>
    </row>
    <row r="40" spans="1:14" ht="15.75" thickBot="1" x14ac:dyDescent="0.3">
      <c r="A40" s="339"/>
      <c r="B40" s="329"/>
      <c r="C40" s="19" t="s">
        <v>17</v>
      </c>
      <c r="D40" s="16" t="s">
        <v>16</v>
      </c>
      <c r="E40" s="16" t="s">
        <v>4</v>
      </c>
      <c r="F40" s="16" t="s">
        <v>5</v>
      </c>
      <c r="G40" s="16" t="s">
        <v>2</v>
      </c>
      <c r="H40" s="16" t="s">
        <v>6</v>
      </c>
      <c r="I40" s="16" t="s">
        <v>7</v>
      </c>
      <c r="J40" s="16" t="s">
        <v>8</v>
      </c>
      <c r="K40" s="16" t="s">
        <v>9</v>
      </c>
      <c r="L40" s="16" t="s">
        <v>10</v>
      </c>
      <c r="M40" s="16" t="s">
        <v>11</v>
      </c>
      <c r="N40" s="141" t="s">
        <v>12</v>
      </c>
    </row>
    <row r="41" spans="1:14" x14ac:dyDescent="0.25">
      <c r="A41" s="299" t="s">
        <v>385</v>
      </c>
      <c r="B41" s="99" t="s">
        <v>382</v>
      </c>
      <c r="C41" s="70"/>
      <c r="D41" s="70">
        <f>IF(D17="","",ROUND(D17/C17-100%,3))</f>
        <v>0</v>
      </c>
      <c r="E41" s="70">
        <f t="shared" ref="E41" si="10">IF(E17="","",ROUND(E17/D17-100%,3))</f>
        <v>0</v>
      </c>
      <c r="F41" s="70" t="s">
        <v>489</v>
      </c>
      <c r="G41" s="70" t="s">
        <v>489</v>
      </c>
      <c r="H41" s="70" t="s">
        <v>489</v>
      </c>
      <c r="I41" s="70" t="s">
        <v>489</v>
      </c>
      <c r="J41" s="70" t="s">
        <v>489</v>
      </c>
      <c r="K41" s="70" t="s">
        <v>489</v>
      </c>
      <c r="L41" s="70" t="s">
        <v>489</v>
      </c>
      <c r="M41" s="70" t="s">
        <v>489</v>
      </c>
      <c r="N41" s="142" t="s">
        <v>489</v>
      </c>
    </row>
    <row r="42" spans="1:14" ht="15.75" thickBot="1" x14ac:dyDescent="0.3">
      <c r="A42" s="301"/>
      <c r="B42" s="100" t="s">
        <v>383</v>
      </c>
      <c r="C42" s="131"/>
      <c r="D42" s="143">
        <f t="shared" ref="D42:E42" si="11">IF(D18="","",ROUND(D18/C18-100%,3))</f>
        <v>0</v>
      </c>
      <c r="E42" s="143">
        <f t="shared" si="11"/>
        <v>0</v>
      </c>
      <c r="F42" s="143" t="s">
        <v>489</v>
      </c>
      <c r="G42" s="143" t="s">
        <v>489</v>
      </c>
      <c r="H42" s="143" t="s">
        <v>489</v>
      </c>
      <c r="I42" s="143" t="s">
        <v>489</v>
      </c>
      <c r="J42" s="143" t="s">
        <v>489</v>
      </c>
      <c r="K42" s="143" t="s">
        <v>489</v>
      </c>
      <c r="L42" s="143" t="s">
        <v>489</v>
      </c>
      <c r="M42" s="143" t="s">
        <v>489</v>
      </c>
      <c r="N42" s="144" t="s">
        <v>489</v>
      </c>
    </row>
    <row r="43" spans="1:14" x14ac:dyDescent="0.25">
      <c r="A43" s="299" t="s">
        <v>386</v>
      </c>
      <c r="B43" s="99" t="s">
        <v>382</v>
      </c>
      <c r="C43" s="129"/>
      <c r="D43" s="145">
        <f t="shared" ref="D43:E43" si="12">IF(D19="","",ROUND(D19/C19-100%,3))</f>
        <v>3.0000000000000001E-3</v>
      </c>
      <c r="E43" s="145">
        <f t="shared" si="12"/>
        <v>6.0000000000000001E-3</v>
      </c>
      <c r="F43" s="145" t="s">
        <v>489</v>
      </c>
      <c r="G43" s="145" t="s">
        <v>489</v>
      </c>
      <c r="H43" s="145" t="s">
        <v>489</v>
      </c>
      <c r="I43" s="145" t="s">
        <v>489</v>
      </c>
      <c r="J43" s="145" t="s">
        <v>489</v>
      </c>
      <c r="K43" s="145" t="s">
        <v>489</v>
      </c>
      <c r="L43" s="145" t="s">
        <v>489</v>
      </c>
      <c r="M43" s="145" t="s">
        <v>489</v>
      </c>
      <c r="N43" s="146" t="s">
        <v>489</v>
      </c>
    </row>
    <row r="44" spans="1:14" ht="15" customHeight="1" thickBot="1" x14ac:dyDescent="0.3">
      <c r="A44" s="301"/>
      <c r="B44" s="100" t="s">
        <v>383</v>
      </c>
      <c r="C44" s="131"/>
      <c r="D44" s="143">
        <f t="shared" ref="D44:E44" si="13">IF(D20="","",ROUND(D20/C20-100%,3))</f>
        <v>1E-3</v>
      </c>
      <c r="E44" s="143">
        <f t="shared" si="13"/>
        <v>2E-3</v>
      </c>
      <c r="F44" s="143" t="s">
        <v>489</v>
      </c>
      <c r="G44" s="143" t="s">
        <v>489</v>
      </c>
      <c r="H44" s="143" t="s">
        <v>489</v>
      </c>
      <c r="I44" s="143" t="s">
        <v>489</v>
      </c>
      <c r="J44" s="143" t="s">
        <v>489</v>
      </c>
      <c r="K44" s="143" t="s">
        <v>489</v>
      </c>
      <c r="L44" s="143" t="s">
        <v>489</v>
      </c>
      <c r="M44" s="143" t="s">
        <v>489</v>
      </c>
      <c r="N44" s="144" t="s">
        <v>489</v>
      </c>
    </row>
    <row r="45" spans="1:14" ht="15" customHeight="1" x14ac:dyDescent="0.25">
      <c r="A45" s="332" t="s">
        <v>387</v>
      </c>
      <c r="B45" s="99" t="s">
        <v>382</v>
      </c>
      <c r="C45" s="129"/>
      <c r="D45" s="145">
        <f t="shared" ref="D45:E45" si="14">IF(D21="","",ROUND(D21/C21-100%,3))</f>
        <v>1.6E-2</v>
      </c>
      <c r="E45" s="145">
        <f t="shared" si="14"/>
        <v>0.154</v>
      </c>
      <c r="F45" s="145" t="s">
        <v>489</v>
      </c>
      <c r="G45" s="145" t="s">
        <v>489</v>
      </c>
      <c r="H45" s="145" t="s">
        <v>489</v>
      </c>
      <c r="I45" s="145" t="s">
        <v>489</v>
      </c>
      <c r="J45" s="145" t="s">
        <v>489</v>
      </c>
      <c r="K45" s="145" t="s">
        <v>489</v>
      </c>
      <c r="L45" s="145" t="s">
        <v>489</v>
      </c>
      <c r="M45" s="145" t="s">
        <v>489</v>
      </c>
      <c r="N45" s="146" t="s">
        <v>489</v>
      </c>
    </row>
    <row r="46" spans="1:14" ht="15" customHeight="1" thickBot="1" x14ac:dyDescent="0.3">
      <c r="A46" s="333"/>
      <c r="B46" s="100" t="s">
        <v>383</v>
      </c>
      <c r="C46" s="131"/>
      <c r="D46" s="143">
        <f t="shared" ref="D46:E46" si="15">IF(D22="","",ROUND(D22/C22-100%,3))</f>
        <v>0.01</v>
      </c>
      <c r="E46" s="143">
        <f t="shared" si="15"/>
        <v>0.128</v>
      </c>
      <c r="F46" s="143" t="s">
        <v>489</v>
      </c>
      <c r="G46" s="143" t="s">
        <v>489</v>
      </c>
      <c r="H46" s="143" t="s">
        <v>489</v>
      </c>
      <c r="I46" s="143" t="s">
        <v>489</v>
      </c>
      <c r="J46" s="143" t="s">
        <v>489</v>
      </c>
      <c r="K46" s="143" t="s">
        <v>489</v>
      </c>
      <c r="L46" s="143" t="s">
        <v>489</v>
      </c>
      <c r="M46" s="143" t="s">
        <v>489</v>
      </c>
      <c r="N46" s="144" t="s">
        <v>489</v>
      </c>
    </row>
    <row r="47" spans="1:14" ht="15" customHeight="1" x14ac:dyDescent="0.25">
      <c r="A47" s="332" t="s">
        <v>388</v>
      </c>
      <c r="B47" s="99" t="s">
        <v>382</v>
      </c>
      <c r="C47" s="129"/>
      <c r="D47" s="145">
        <f t="shared" ref="D47:E47" si="16">IF(D23="","",ROUND(D23/C23-100%,3))</f>
        <v>0.108</v>
      </c>
      <c r="E47" s="145">
        <f t="shared" si="16"/>
        <v>0.16700000000000001</v>
      </c>
      <c r="F47" s="145" t="s">
        <v>489</v>
      </c>
      <c r="G47" s="145" t="s">
        <v>489</v>
      </c>
      <c r="H47" s="145" t="s">
        <v>489</v>
      </c>
      <c r="I47" s="145" t="s">
        <v>489</v>
      </c>
      <c r="J47" s="145" t="s">
        <v>489</v>
      </c>
      <c r="K47" s="145" t="s">
        <v>489</v>
      </c>
      <c r="L47" s="145" t="s">
        <v>489</v>
      </c>
      <c r="M47" s="145" t="s">
        <v>489</v>
      </c>
      <c r="N47" s="146" t="s">
        <v>489</v>
      </c>
    </row>
    <row r="48" spans="1:14" ht="15" customHeight="1" thickBot="1" x14ac:dyDescent="0.3">
      <c r="A48" s="333"/>
      <c r="B48" s="100" t="s">
        <v>383</v>
      </c>
      <c r="C48" s="131"/>
      <c r="D48" s="143">
        <f t="shared" ref="D48:E48" si="17">IF(D24="","",ROUND(D24/C24-100%,3))</f>
        <v>7.0000000000000007E-2</v>
      </c>
      <c r="E48" s="143">
        <f t="shared" si="17"/>
        <v>0.112</v>
      </c>
      <c r="F48" s="143" t="s">
        <v>489</v>
      </c>
      <c r="G48" s="143" t="s">
        <v>489</v>
      </c>
      <c r="H48" s="143" t="s">
        <v>489</v>
      </c>
      <c r="I48" s="143" t="s">
        <v>489</v>
      </c>
      <c r="J48" s="143" t="s">
        <v>489</v>
      </c>
      <c r="K48" s="143" t="s">
        <v>489</v>
      </c>
      <c r="L48" s="143" t="s">
        <v>489</v>
      </c>
      <c r="M48" s="143" t="s">
        <v>489</v>
      </c>
      <c r="N48" s="144" t="s">
        <v>489</v>
      </c>
    </row>
    <row r="49" spans="1:14" ht="15" customHeight="1" x14ac:dyDescent="0.25"/>
    <row r="50" spans="1:14" ht="15" customHeight="1" thickBot="1" x14ac:dyDescent="0.3"/>
    <row r="51" spans="1:14" ht="15" customHeight="1" x14ac:dyDescent="0.25">
      <c r="A51" s="321" t="s">
        <v>381</v>
      </c>
      <c r="B51" s="323" t="s">
        <v>384</v>
      </c>
      <c r="C51" s="336" t="s">
        <v>436</v>
      </c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8"/>
    </row>
    <row r="52" spans="1:14" ht="15" customHeight="1" thickBot="1" x14ac:dyDescent="0.3">
      <c r="A52" s="322"/>
      <c r="B52" s="324"/>
      <c r="C52" s="170" t="s">
        <v>17</v>
      </c>
      <c r="D52" s="171" t="s">
        <v>16</v>
      </c>
      <c r="E52" s="171" t="s">
        <v>4</v>
      </c>
      <c r="F52" s="171" t="s">
        <v>5</v>
      </c>
      <c r="G52" s="171" t="s">
        <v>2</v>
      </c>
      <c r="H52" s="171" t="s">
        <v>6</v>
      </c>
      <c r="I52" s="171" t="s">
        <v>7</v>
      </c>
      <c r="J52" s="171" t="s">
        <v>8</v>
      </c>
      <c r="K52" s="171" t="s">
        <v>9</v>
      </c>
      <c r="L52" s="171" t="s">
        <v>10</v>
      </c>
      <c r="M52" s="171" t="s">
        <v>11</v>
      </c>
      <c r="N52" s="172" t="s">
        <v>12</v>
      </c>
    </row>
    <row r="53" spans="1:14" ht="15" customHeight="1" x14ac:dyDescent="0.25">
      <c r="A53" s="299" t="s">
        <v>385</v>
      </c>
      <c r="B53" s="99" t="s">
        <v>382</v>
      </c>
      <c r="C53" s="145" t="s">
        <v>489</v>
      </c>
      <c r="D53" s="145" t="s">
        <v>489</v>
      </c>
      <c r="E53" s="145" t="str">
        <f t="shared" ref="E53:N53" si="18">IF(E5="","",ROUND(E5/E17-100%,3))</f>
        <v/>
      </c>
      <c r="F53" s="145" t="str">
        <f t="shared" si="18"/>
        <v/>
      </c>
      <c r="G53" s="145" t="str">
        <f t="shared" si="18"/>
        <v/>
      </c>
      <c r="H53" s="145" t="str">
        <f t="shared" si="18"/>
        <v/>
      </c>
      <c r="I53" s="145" t="str">
        <f t="shared" si="18"/>
        <v/>
      </c>
      <c r="J53" s="145" t="str">
        <f t="shared" si="18"/>
        <v/>
      </c>
      <c r="K53" s="145" t="str">
        <f t="shared" si="18"/>
        <v/>
      </c>
      <c r="L53" s="145" t="str">
        <f t="shared" si="18"/>
        <v/>
      </c>
      <c r="M53" s="145" t="str">
        <f t="shared" si="18"/>
        <v/>
      </c>
      <c r="N53" s="146" t="str">
        <f t="shared" si="18"/>
        <v/>
      </c>
    </row>
    <row r="54" spans="1:14" ht="15" customHeight="1" thickBot="1" x14ac:dyDescent="0.3">
      <c r="A54" s="301"/>
      <c r="B54" s="100" t="s">
        <v>383</v>
      </c>
      <c r="C54" s="143" t="s">
        <v>489</v>
      </c>
      <c r="D54" s="143" t="s">
        <v>489</v>
      </c>
      <c r="E54" s="143" t="str">
        <f t="shared" ref="E54:N54" si="19">IF(E6="","",ROUND(E6/E18-100%,3))</f>
        <v/>
      </c>
      <c r="F54" s="143" t="str">
        <f t="shared" si="19"/>
        <v/>
      </c>
      <c r="G54" s="143" t="str">
        <f t="shared" si="19"/>
        <v/>
      </c>
      <c r="H54" s="143" t="str">
        <f t="shared" si="19"/>
        <v/>
      </c>
      <c r="I54" s="143" t="str">
        <f t="shared" si="19"/>
        <v/>
      </c>
      <c r="J54" s="143" t="str">
        <f t="shared" si="19"/>
        <v/>
      </c>
      <c r="K54" s="143" t="str">
        <f t="shared" si="19"/>
        <v/>
      </c>
      <c r="L54" s="143" t="str">
        <f t="shared" si="19"/>
        <v/>
      </c>
      <c r="M54" s="143" t="str">
        <f t="shared" si="19"/>
        <v/>
      </c>
      <c r="N54" s="144" t="str">
        <f t="shared" si="19"/>
        <v/>
      </c>
    </row>
    <row r="55" spans="1:14" ht="15" customHeight="1" x14ac:dyDescent="0.25">
      <c r="A55" s="300" t="s">
        <v>386</v>
      </c>
      <c r="B55" s="173" t="s">
        <v>382</v>
      </c>
      <c r="C55" s="174" t="s">
        <v>489</v>
      </c>
      <c r="D55" s="174" t="s">
        <v>489</v>
      </c>
      <c r="E55" s="174" t="str">
        <f t="shared" ref="E55:N55" si="20">IF(E7="","",ROUND(E7/E19-100%,3))</f>
        <v/>
      </c>
      <c r="F55" s="174" t="str">
        <f t="shared" si="20"/>
        <v/>
      </c>
      <c r="G55" s="174" t="str">
        <f t="shared" si="20"/>
        <v/>
      </c>
      <c r="H55" s="174" t="str">
        <f t="shared" si="20"/>
        <v/>
      </c>
      <c r="I55" s="174" t="str">
        <f t="shared" si="20"/>
        <v/>
      </c>
      <c r="J55" s="174" t="str">
        <f t="shared" si="20"/>
        <v/>
      </c>
      <c r="K55" s="174" t="str">
        <f t="shared" si="20"/>
        <v/>
      </c>
      <c r="L55" s="174" t="str">
        <f t="shared" si="20"/>
        <v/>
      </c>
      <c r="M55" s="174" t="str">
        <f t="shared" si="20"/>
        <v/>
      </c>
      <c r="N55" s="177" t="str">
        <f t="shared" si="20"/>
        <v/>
      </c>
    </row>
    <row r="56" spans="1:14" ht="15" customHeight="1" thickBot="1" x14ac:dyDescent="0.3">
      <c r="A56" s="300"/>
      <c r="B56" s="175" t="s">
        <v>383</v>
      </c>
      <c r="C56" s="176" t="s">
        <v>489</v>
      </c>
      <c r="D56" s="176" t="s">
        <v>489</v>
      </c>
      <c r="E56" s="176" t="str">
        <f t="shared" ref="E56:N56" si="21">IF(E8="","",ROUND(E8/E20-100%,3))</f>
        <v/>
      </c>
      <c r="F56" s="176" t="str">
        <f t="shared" si="21"/>
        <v/>
      </c>
      <c r="G56" s="176" t="str">
        <f t="shared" si="21"/>
        <v/>
      </c>
      <c r="H56" s="176" t="str">
        <f t="shared" si="21"/>
        <v/>
      </c>
      <c r="I56" s="176" t="str">
        <f t="shared" si="21"/>
        <v/>
      </c>
      <c r="J56" s="176" t="str">
        <f t="shared" si="21"/>
        <v/>
      </c>
      <c r="K56" s="176" t="str">
        <f t="shared" si="21"/>
        <v/>
      </c>
      <c r="L56" s="176" t="str">
        <f t="shared" si="21"/>
        <v/>
      </c>
      <c r="M56" s="176" t="str">
        <f t="shared" si="21"/>
        <v/>
      </c>
      <c r="N56" s="178" t="str">
        <f t="shared" si="21"/>
        <v/>
      </c>
    </row>
    <row r="57" spans="1:14" ht="15" customHeight="1" x14ac:dyDescent="0.25">
      <c r="A57" s="332" t="s">
        <v>387</v>
      </c>
      <c r="B57" s="99" t="s">
        <v>382</v>
      </c>
      <c r="C57" s="145" t="s">
        <v>489</v>
      </c>
      <c r="D57" s="145" t="s">
        <v>489</v>
      </c>
      <c r="E57" s="145" t="str">
        <f t="shared" ref="E57:N57" si="22">IF(E9="","",ROUND(E9/E21-100%,3))</f>
        <v/>
      </c>
      <c r="F57" s="145" t="str">
        <f t="shared" si="22"/>
        <v/>
      </c>
      <c r="G57" s="145" t="str">
        <f t="shared" si="22"/>
        <v/>
      </c>
      <c r="H57" s="145" t="str">
        <f t="shared" si="22"/>
        <v/>
      </c>
      <c r="I57" s="145" t="str">
        <f t="shared" si="22"/>
        <v/>
      </c>
      <c r="J57" s="145" t="str">
        <f t="shared" si="22"/>
        <v/>
      </c>
      <c r="K57" s="145" t="str">
        <f t="shared" si="22"/>
        <v/>
      </c>
      <c r="L57" s="145" t="str">
        <f t="shared" si="22"/>
        <v/>
      </c>
      <c r="M57" s="145" t="str">
        <f t="shared" si="22"/>
        <v/>
      </c>
      <c r="N57" s="146" t="str">
        <f t="shared" si="22"/>
        <v/>
      </c>
    </row>
    <row r="58" spans="1:14" ht="15" customHeight="1" thickBot="1" x14ac:dyDescent="0.3">
      <c r="A58" s="333"/>
      <c r="B58" s="100" t="s">
        <v>383</v>
      </c>
      <c r="C58" s="143" t="s">
        <v>489</v>
      </c>
      <c r="D58" s="143" t="s">
        <v>489</v>
      </c>
      <c r="E58" s="143" t="str">
        <f t="shared" ref="E58:N58" si="23">IF(E10="","",ROUND(E10/E22-100%,3))</f>
        <v/>
      </c>
      <c r="F58" s="143" t="str">
        <f t="shared" si="23"/>
        <v/>
      </c>
      <c r="G58" s="143" t="str">
        <f t="shared" si="23"/>
        <v/>
      </c>
      <c r="H58" s="143" t="str">
        <f t="shared" si="23"/>
        <v/>
      </c>
      <c r="I58" s="143" t="str">
        <f t="shared" si="23"/>
        <v/>
      </c>
      <c r="J58" s="143" t="str">
        <f t="shared" si="23"/>
        <v/>
      </c>
      <c r="K58" s="143" t="str">
        <f t="shared" si="23"/>
        <v/>
      </c>
      <c r="L58" s="143" t="str">
        <f t="shared" si="23"/>
        <v/>
      </c>
      <c r="M58" s="143" t="str">
        <f t="shared" si="23"/>
        <v/>
      </c>
      <c r="N58" s="144" t="str">
        <f t="shared" si="23"/>
        <v/>
      </c>
    </row>
    <row r="59" spans="1:14" x14ac:dyDescent="0.25">
      <c r="A59" s="334" t="s">
        <v>388</v>
      </c>
      <c r="B59" s="173" t="s">
        <v>382</v>
      </c>
      <c r="C59" s="174" t="s">
        <v>489</v>
      </c>
      <c r="D59" s="174" t="s">
        <v>489</v>
      </c>
      <c r="E59" s="174" t="str">
        <f t="shared" ref="E59:N59" si="24">IF(E11="","",ROUND(E11/E23-100%,3))</f>
        <v/>
      </c>
      <c r="F59" s="174" t="str">
        <f t="shared" si="24"/>
        <v/>
      </c>
      <c r="G59" s="174" t="str">
        <f t="shared" si="24"/>
        <v/>
      </c>
      <c r="H59" s="174" t="str">
        <f t="shared" si="24"/>
        <v/>
      </c>
      <c r="I59" s="174" t="str">
        <f t="shared" si="24"/>
        <v/>
      </c>
      <c r="J59" s="174" t="str">
        <f t="shared" si="24"/>
        <v/>
      </c>
      <c r="K59" s="174" t="str">
        <f t="shared" si="24"/>
        <v/>
      </c>
      <c r="L59" s="174" t="str">
        <f t="shared" si="24"/>
        <v/>
      </c>
      <c r="M59" s="174" t="str">
        <f t="shared" si="24"/>
        <v/>
      </c>
      <c r="N59" s="177" t="str">
        <f t="shared" si="24"/>
        <v/>
      </c>
    </row>
    <row r="60" spans="1:14" ht="15.75" thickBot="1" x14ac:dyDescent="0.3">
      <c r="A60" s="333"/>
      <c r="B60" s="100" t="s">
        <v>383</v>
      </c>
      <c r="C60" s="143" t="s">
        <v>489</v>
      </c>
      <c r="D60" s="143" t="s">
        <v>489</v>
      </c>
      <c r="E60" s="143" t="str">
        <f t="shared" ref="E60:N60" si="25">IF(E12="","",ROUND(E12/E24-100%,3))</f>
        <v/>
      </c>
      <c r="F60" s="143" t="str">
        <f t="shared" si="25"/>
        <v/>
      </c>
      <c r="G60" s="143" t="str">
        <f t="shared" si="25"/>
        <v/>
      </c>
      <c r="H60" s="143" t="str">
        <f t="shared" si="25"/>
        <v/>
      </c>
      <c r="I60" s="143" t="str">
        <f t="shared" si="25"/>
        <v/>
      </c>
      <c r="J60" s="143" t="str">
        <f t="shared" si="25"/>
        <v/>
      </c>
      <c r="K60" s="143" t="str">
        <f t="shared" si="25"/>
        <v/>
      </c>
      <c r="L60" s="143" t="str">
        <f t="shared" si="25"/>
        <v/>
      </c>
      <c r="M60" s="143" t="str">
        <f t="shared" si="25"/>
        <v/>
      </c>
      <c r="N60" s="144" t="str">
        <f t="shared" si="25"/>
        <v/>
      </c>
    </row>
    <row r="61" spans="1:14" ht="17.25" customHeight="1" x14ac:dyDescent="0.25">
      <c r="A61" s="149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</row>
    <row r="64" spans="1:14" ht="31.5" customHeight="1" x14ac:dyDescent="0.25">
      <c r="A64" s="149"/>
      <c r="B64" s="278" t="s">
        <v>419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</row>
  </sheetData>
  <mergeCells count="38">
    <mergeCell ref="B15:B16"/>
    <mergeCell ref="C15:N15"/>
    <mergeCell ref="A1:N1"/>
    <mergeCell ref="A23:A24"/>
    <mergeCell ref="A21:A22"/>
    <mergeCell ref="A19:A20"/>
    <mergeCell ref="A17:A18"/>
    <mergeCell ref="A15:A16"/>
    <mergeCell ref="A3:A4"/>
    <mergeCell ref="B3:B4"/>
    <mergeCell ref="C3:N3"/>
    <mergeCell ref="A5:A6"/>
    <mergeCell ref="A7:A8"/>
    <mergeCell ref="A9:A10"/>
    <mergeCell ref="A11:A12"/>
    <mergeCell ref="A27:A28"/>
    <mergeCell ref="B27:B28"/>
    <mergeCell ref="C27:N27"/>
    <mergeCell ref="A29:A30"/>
    <mergeCell ref="A31:A32"/>
    <mergeCell ref="A33:A34"/>
    <mergeCell ref="A35:A36"/>
    <mergeCell ref="C39:N39"/>
    <mergeCell ref="A39:A40"/>
    <mergeCell ref="B39:B40"/>
    <mergeCell ref="A41:A42"/>
    <mergeCell ref="A43:A44"/>
    <mergeCell ref="A57:A58"/>
    <mergeCell ref="A59:A60"/>
    <mergeCell ref="B64:N64"/>
    <mergeCell ref="A45:A46"/>
    <mergeCell ref="A47:A48"/>
    <mergeCell ref="B61:N61"/>
    <mergeCell ref="C51:N51"/>
    <mergeCell ref="A51:A52"/>
    <mergeCell ref="B51:B52"/>
    <mergeCell ref="A53:A54"/>
    <mergeCell ref="A55:A56"/>
  </mergeCells>
  <phoneticPr fontId="24" type="noConversion"/>
  <conditionalFormatting sqref="D41:N48">
    <cfRule type="cellIs" dxfId="131" priority="7" operator="equal">
      <formula>0</formula>
    </cfRule>
  </conditionalFormatting>
  <conditionalFormatting sqref="D29:N36">
    <cfRule type="cellIs" dxfId="130" priority="4" operator="equal">
      <formula>0</formula>
    </cfRule>
  </conditionalFormatting>
  <conditionalFormatting sqref="C53:N60">
    <cfRule type="cellIs" dxfId="129" priority="1" operator="equal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13C81A83-18D9-4C4E-9114-B3B2AB475900}">
            <xm:f>NOT(ISERROR(SEARCH("+",C41)))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66A81920-FEDA-4E72-AA9A-B5CF59F72192}">
            <xm:f>NOT(ISERROR(SEARCH("-",C41)))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C41:N41 D42:N48</xm:sqref>
        </x14:conditionalFormatting>
        <x14:conditionalFormatting xmlns:xm="http://schemas.microsoft.com/office/excel/2006/main">
          <x14:cfRule type="containsText" priority="5" operator="containsText" id="{38494BC3-508A-4290-8244-4A3E592F9DBE}">
            <xm:f>NOT(ISERROR(SEARCH("+",C29)))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1D99C276-4E38-4621-846C-86DD16E70C63}">
            <xm:f>NOT(ISERROR(SEARCH("-",C29)))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C29:N29 D30:N36</xm:sqref>
        </x14:conditionalFormatting>
        <x14:conditionalFormatting xmlns:xm="http://schemas.microsoft.com/office/excel/2006/main">
          <x14:cfRule type="containsText" priority="2" operator="containsText" id="{12105C8E-476D-4815-B6B0-2C5361CFD420}">
            <xm:f>NOT(ISERROR(SEARCH("+",C53)))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" operator="containsText" id="{8A26223B-9F42-403A-8F57-3DA2830FE211}">
            <xm:f>NOT(ISERROR(SEARCH("-",C53)))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C53:N60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showGridLines="0" zoomScaleNormal="100" workbookViewId="0">
      <selection activeCell="Q1" sqref="Q1"/>
    </sheetView>
  </sheetViews>
  <sheetFormatPr defaultRowHeight="15" x14ac:dyDescent="0.25"/>
  <cols>
    <col min="1" max="1" width="45.7109375" customWidth="1"/>
    <col min="2" max="2" width="12.140625" style="18" customWidth="1"/>
    <col min="3" max="4" width="12.140625" customWidth="1"/>
    <col min="5" max="15" width="12.28515625" customWidth="1"/>
    <col min="16" max="16" width="13.5703125" customWidth="1"/>
  </cols>
  <sheetData>
    <row r="1" spans="1:18" ht="21" customHeight="1" x14ac:dyDescent="0.25">
      <c r="A1" s="281" t="s">
        <v>338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R1" s="27" t="s">
        <v>0</v>
      </c>
    </row>
    <row r="2" spans="1:18" ht="15" customHeight="1" x14ac:dyDescent="0.25"/>
    <row r="3" spans="1:18" ht="15.75" x14ac:dyDescent="0.25">
      <c r="A3" s="279" t="s">
        <v>313</v>
      </c>
      <c r="B3" s="342" t="s">
        <v>18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05" t="s">
        <v>418</v>
      </c>
      <c r="O3" s="306"/>
      <c r="P3" s="306"/>
    </row>
    <row r="4" spans="1:18" ht="20.100000000000001" customHeight="1" x14ac:dyDescent="0.25">
      <c r="A4" s="279"/>
      <c r="B4" s="181">
        <v>44562</v>
      </c>
      <c r="C4" s="181">
        <v>44593</v>
      </c>
      <c r="D4" s="181">
        <v>44621</v>
      </c>
      <c r="E4" s="181">
        <v>44652</v>
      </c>
      <c r="F4" s="181">
        <v>44682</v>
      </c>
      <c r="G4" s="181">
        <v>44713</v>
      </c>
      <c r="H4" s="181">
        <v>44743</v>
      </c>
      <c r="I4" s="181">
        <v>44774</v>
      </c>
      <c r="J4" s="181">
        <v>44805</v>
      </c>
      <c r="K4" s="181">
        <v>44835</v>
      </c>
      <c r="L4" s="181">
        <v>44866</v>
      </c>
      <c r="M4" s="181">
        <v>44896</v>
      </c>
      <c r="N4" s="182">
        <v>44927</v>
      </c>
      <c r="O4" s="181">
        <v>44958</v>
      </c>
      <c r="P4" s="181" t="s">
        <v>487</v>
      </c>
    </row>
    <row r="5" spans="1:18" x14ac:dyDescent="0.25">
      <c r="A5" s="66" t="s">
        <v>314</v>
      </c>
      <c r="B5" s="10">
        <v>1247.723</v>
      </c>
      <c r="C5" s="10">
        <v>1251.7360000000001</v>
      </c>
      <c r="D5" s="10">
        <v>1254.635</v>
      </c>
      <c r="E5" s="10" t="s">
        <v>489</v>
      </c>
      <c r="F5" s="10" t="s">
        <v>489</v>
      </c>
      <c r="G5" s="10" t="s">
        <v>489</v>
      </c>
      <c r="H5" s="10" t="s">
        <v>489</v>
      </c>
      <c r="I5" s="10" t="s">
        <v>489</v>
      </c>
      <c r="J5" s="10" t="s">
        <v>489</v>
      </c>
      <c r="K5" s="10" t="s">
        <v>489</v>
      </c>
      <c r="L5" s="10" t="s">
        <v>489</v>
      </c>
      <c r="M5" s="10" t="s">
        <v>489</v>
      </c>
      <c r="N5" s="10" t="s">
        <v>489</v>
      </c>
      <c r="O5" s="10" t="s">
        <v>489</v>
      </c>
      <c r="P5" s="10"/>
    </row>
    <row r="6" spans="1:18" x14ac:dyDescent="0.25">
      <c r="A6" s="66" t="s">
        <v>448</v>
      </c>
      <c r="B6" s="68">
        <v>0.16377673570175433</v>
      </c>
      <c r="C6" s="68">
        <v>0.1650987109102878</v>
      </c>
      <c r="D6" s="68">
        <v>0.16608176880128483</v>
      </c>
      <c r="E6" s="68" t="s">
        <v>489</v>
      </c>
      <c r="F6" s="68" t="s">
        <v>489</v>
      </c>
      <c r="G6" s="68" t="s">
        <v>489</v>
      </c>
      <c r="H6" s="68" t="s">
        <v>489</v>
      </c>
      <c r="I6" s="68" t="s">
        <v>489</v>
      </c>
      <c r="J6" s="68" t="s">
        <v>489</v>
      </c>
      <c r="K6" s="68" t="s">
        <v>489</v>
      </c>
      <c r="L6" s="68" t="s">
        <v>489</v>
      </c>
      <c r="M6" s="68" t="s">
        <v>489</v>
      </c>
      <c r="N6" s="68" t="s">
        <v>489</v>
      </c>
      <c r="O6" s="68" t="s">
        <v>489</v>
      </c>
      <c r="P6" s="68"/>
    </row>
    <row r="7" spans="1:18" ht="16.5" x14ac:dyDescent="0.25">
      <c r="A7" s="57" t="s">
        <v>449</v>
      </c>
      <c r="B7" s="12">
        <v>5.6689999999999996</v>
      </c>
      <c r="C7" s="12">
        <v>5.51</v>
      </c>
      <c r="D7" s="12">
        <v>5.2320000000000002</v>
      </c>
      <c r="E7" s="12" t="s">
        <v>489</v>
      </c>
      <c r="F7" s="12" t="s">
        <v>489</v>
      </c>
      <c r="G7" s="12" t="s">
        <v>489</v>
      </c>
      <c r="H7" s="12" t="s">
        <v>489</v>
      </c>
      <c r="I7" s="12" t="s">
        <v>489</v>
      </c>
      <c r="J7" s="12" t="s">
        <v>489</v>
      </c>
      <c r="K7" s="12" t="s">
        <v>489</v>
      </c>
      <c r="L7" s="12" t="s">
        <v>489</v>
      </c>
      <c r="M7" s="12" t="s">
        <v>489</v>
      </c>
      <c r="N7" s="12" t="s">
        <v>489</v>
      </c>
      <c r="O7" s="12" t="s">
        <v>489</v>
      </c>
      <c r="P7" s="12"/>
    </row>
    <row r="8" spans="1:18" ht="16.5" x14ac:dyDescent="0.25">
      <c r="A8" s="57" t="s">
        <v>450</v>
      </c>
      <c r="B8" s="67">
        <v>-2.2370000000000001</v>
      </c>
      <c r="C8" s="12">
        <v>-1.4970000000000001</v>
      </c>
      <c r="D8" s="12">
        <v>-2.3330000000000002</v>
      </c>
      <c r="E8" s="12" t="s">
        <v>489</v>
      </c>
      <c r="F8" s="12" t="s">
        <v>489</v>
      </c>
      <c r="G8" s="12" t="s">
        <v>489</v>
      </c>
      <c r="H8" s="12" t="s">
        <v>489</v>
      </c>
      <c r="I8" s="12" t="s">
        <v>489</v>
      </c>
      <c r="J8" s="12" t="s">
        <v>489</v>
      </c>
      <c r="K8" s="12" t="s">
        <v>489</v>
      </c>
      <c r="L8" s="12" t="s">
        <v>489</v>
      </c>
      <c r="M8" s="12" t="s">
        <v>489</v>
      </c>
      <c r="N8" s="12" t="s">
        <v>489</v>
      </c>
      <c r="O8" s="12" t="s">
        <v>489</v>
      </c>
      <c r="P8" s="12"/>
    </row>
    <row r="9" spans="1:18" ht="15.75" x14ac:dyDescent="0.25">
      <c r="A9" s="21" t="s">
        <v>315</v>
      </c>
      <c r="B9" s="21"/>
      <c r="C9" s="17">
        <f>ROUND(C5/B5-100%,3)</f>
        <v>3.0000000000000001E-3</v>
      </c>
      <c r="D9" s="17">
        <f>ROUND(D5/C5-100%,3)</f>
        <v>2E-3</v>
      </c>
      <c r="E9" s="17" t="s">
        <v>489</v>
      </c>
      <c r="F9" s="17" t="s">
        <v>489</v>
      </c>
      <c r="G9" s="17" t="s">
        <v>489</v>
      </c>
      <c r="H9" s="17" t="s">
        <v>489</v>
      </c>
      <c r="I9" s="17" t="s">
        <v>489</v>
      </c>
      <c r="J9" s="17" t="s">
        <v>489</v>
      </c>
      <c r="K9" s="17" t="s">
        <v>489</v>
      </c>
      <c r="L9" s="17" t="s">
        <v>489</v>
      </c>
      <c r="M9" s="17" t="s">
        <v>489</v>
      </c>
      <c r="N9" s="17" t="s">
        <v>489</v>
      </c>
      <c r="O9" s="17" t="s">
        <v>489</v>
      </c>
      <c r="P9" s="17" t="s">
        <v>489</v>
      </c>
    </row>
    <row r="10" spans="1:18" ht="20.100000000000001" customHeight="1" x14ac:dyDescent="0.25">
      <c r="A10" s="8"/>
      <c r="B10" s="6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8" x14ac:dyDescent="0.25">
      <c r="A11" s="8"/>
      <c r="B11" s="6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8" ht="20.100000000000001" customHeight="1" x14ac:dyDescent="0.25">
      <c r="A12" s="279" t="s">
        <v>34</v>
      </c>
      <c r="B12" s="342" t="s">
        <v>18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05" t="s">
        <v>418</v>
      </c>
      <c r="O12" s="306"/>
      <c r="P12" s="306"/>
    </row>
    <row r="13" spans="1:18" x14ac:dyDescent="0.25">
      <c r="A13" s="279"/>
      <c r="B13" s="181">
        <v>44562</v>
      </c>
      <c r="C13" s="181">
        <v>44593</v>
      </c>
      <c r="D13" s="181">
        <v>44621</v>
      </c>
      <c r="E13" s="181">
        <v>44652</v>
      </c>
      <c r="F13" s="181">
        <v>44682</v>
      </c>
      <c r="G13" s="181">
        <v>44713</v>
      </c>
      <c r="H13" s="181">
        <v>44743</v>
      </c>
      <c r="I13" s="181">
        <v>44774</v>
      </c>
      <c r="J13" s="181">
        <v>44805</v>
      </c>
      <c r="K13" s="181">
        <v>44835</v>
      </c>
      <c r="L13" s="181">
        <v>44866</v>
      </c>
      <c r="M13" s="181">
        <v>44896</v>
      </c>
      <c r="N13" s="182">
        <v>44927</v>
      </c>
      <c r="O13" s="181">
        <v>44958</v>
      </c>
      <c r="P13" s="181" t="s">
        <v>487</v>
      </c>
    </row>
    <row r="14" spans="1:18" x14ac:dyDescent="0.25">
      <c r="A14" s="66" t="s">
        <v>314</v>
      </c>
      <c r="B14" s="52">
        <v>594.38300000000004</v>
      </c>
      <c r="C14" s="52">
        <v>596.81100000000004</v>
      </c>
      <c r="D14" s="52">
        <v>598.70500000000004</v>
      </c>
      <c r="E14" s="10" t="s">
        <v>489</v>
      </c>
      <c r="F14" s="10" t="s">
        <v>489</v>
      </c>
      <c r="G14" s="10" t="s">
        <v>489</v>
      </c>
      <c r="H14" s="10" t="s">
        <v>489</v>
      </c>
      <c r="I14" s="10" t="s">
        <v>489</v>
      </c>
      <c r="J14" s="10" t="s">
        <v>489</v>
      </c>
      <c r="K14" s="10" t="s">
        <v>489</v>
      </c>
      <c r="L14" s="10" t="s">
        <v>489</v>
      </c>
      <c r="M14" s="10" t="s">
        <v>489</v>
      </c>
      <c r="N14" s="10" t="s">
        <v>489</v>
      </c>
      <c r="O14" s="10" t="s">
        <v>489</v>
      </c>
      <c r="P14" s="10"/>
    </row>
    <row r="15" spans="1:18" x14ac:dyDescent="0.25">
      <c r="A15" s="66" t="s">
        <v>448</v>
      </c>
      <c r="B15" s="68">
        <v>0.26686664995465886</v>
      </c>
      <c r="C15" s="68">
        <v>0.26863780995993708</v>
      </c>
      <c r="D15" s="68">
        <v>0.26949499336067012</v>
      </c>
      <c r="E15" s="68" t="s">
        <v>489</v>
      </c>
      <c r="F15" s="68" t="s">
        <v>489</v>
      </c>
      <c r="G15" s="68" t="s">
        <v>489</v>
      </c>
      <c r="H15" s="68" t="s">
        <v>489</v>
      </c>
      <c r="I15" s="68" t="s">
        <v>489</v>
      </c>
      <c r="J15" s="68" t="s">
        <v>489</v>
      </c>
      <c r="K15" s="68" t="s">
        <v>489</v>
      </c>
      <c r="L15" s="68" t="s">
        <v>489</v>
      </c>
      <c r="M15" s="68" t="s">
        <v>489</v>
      </c>
      <c r="N15" s="68" t="s">
        <v>489</v>
      </c>
      <c r="O15" s="68" t="s">
        <v>489</v>
      </c>
      <c r="P15" s="68"/>
    </row>
    <row r="16" spans="1:18" ht="16.5" x14ac:dyDescent="0.25">
      <c r="A16" s="57" t="s">
        <v>449</v>
      </c>
      <c r="B16" s="67">
        <v>2.2869999999999999</v>
      </c>
      <c r="C16" s="67">
        <v>2.5910000000000002</v>
      </c>
      <c r="D16" s="67">
        <v>2.169</v>
      </c>
      <c r="E16" s="12" t="s">
        <v>489</v>
      </c>
      <c r="F16" s="12" t="s">
        <v>489</v>
      </c>
      <c r="G16" s="12" t="s">
        <v>489</v>
      </c>
      <c r="H16" s="12" t="s">
        <v>489</v>
      </c>
      <c r="I16" s="12" t="s">
        <v>489</v>
      </c>
      <c r="J16" s="12" t="s">
        <v>489</v>
      </c>
      <c r="K16" s="12" t="s">
        <v>489</v>
      </c>
      <c r="L16" s="12" t="s">
        <v>489</v>
      </c>
      <c r="M16" s="12" t="s">
        <v>489</v>
      </c>
      <c r="N16" s="12" t="s">
        <v>489</v>
      </c>
      <c r="O16" s="12" t="s">
        <v>489</v>
      </c>
      <c r="P16" s="12"/>
    </row>
    <row r="17" spans="1:16" ht="16.5" x14ac:dyDescent="0.25">
      <c r="A17" s="57" t="s">
        <v>450</v>
      </c>
      <c r="B17" s="67">
        <v>-0.3</v>
      </c>
      <c r="C17" s="67">
        <v>-0.16300000000000001</v>
      </c>
      <c r="D17" s="67">
        <v>-0.27500000000000002</v>
      </c>
      <c r="E17" s="12" t="s">
        <v>489</v>
      </c>
      <c r="F17" s="12" t="s">
        <v>489</v>
      </c>
      <c r="G17" s="12" t="s">
        <v>489</v>
      </c>
      <c r="H17" s="12" t="s">
        <v>489</v>
      </c>
      <c r="I17" s="12" t="s">
        <v>489</v>
      </c>
      <c r="J17" s="12" t="s">
        <v>489</v>
      </c>
      <c r="K17" s="12" t="s">
        <v>489</v>
      </c>
      <c r="L17" s="12" t="s">
        <v>489</v>
      </c>
      <c r="M17" s="12" t="s">
        <v>489</v>
      </c>
      <c r="N17" s="12" t="s">
        <v>489</v>
      </c>
      <c r="O17" s="12" t="s">
        <v>489</v>
      </c>
      <c r="P17" s="12"/>
    </row>
    <row r="18" spans="1:16" ht="15.75" x14ac:dyDescent="0.25">
      <c r="A18" s="21" t="s">
        <v>315</v>
      </c>
      <c r="B18" s="21"/>
      <c r="C18" s="17">
        <f>ROUND(C14/B14-100%,3)</f>
        <v>4.0000000000000001E-3</v>
      </c>
      <c r="D18" s="17">
        <f>ROUND(D14/C14-100%,3)</f>
        <v>3.0000000000000001E-3</v>
      </c>
      <c r="E18" s="17" t="s">
        <v>489</v>
      </c>
      <c r="F18" s="17" t="s">
        <v>489</v>
      </c>
      <c r="G18" s="17" t="s">
        <v>489</v>
      </c>
      <c r="H18" s="17" t="s">
        <v>489</v>
      </c>
      <c r="I18" s="17" t="s">
        <v>489</v>
      </c>
      <c r="J18" s="17" t="s">
        <v>489</v>
      </c>
      <c r="K18" s="17" t="s">
        <v>489</v>
      </c>
      <c r="L18" s="17" t="s">
        <v>489</v>
      </c>
      <c r="M18" s="17" t="s">
        <v>489</v>
      </c>
      <c r="N18" s="17" t="s">
        <v>489</v>
      </c>
      <c r="O18" s="17" t="s">
        <v>489</v>
      </c>
      <c r="P18" s="17" t="s">
        <v>489</v>
      </c>
    </row>
    <row r="19" spans="1:16" x14ac:dyDescent="0.25">
      <c r="A19" s="8"/>
      <c r="B19" s="6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 x14ac:dyDescent="0.25">
      <c r="A20" s="8"/>
      <c r="B20" s="6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6" ht="15.75" x14ac:dyDescent="0.25">
      <c r="A21" s="282" t="s">
        <v>69</v>
      </c>
      <c r="B21" s="342" t="s">
        <v>18</v>
      </c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05" t="s">
        <v>418</v>
      </c>
      <c r="O21" s="306"/>
      <c r="P21" s="306"/>
    </row>
    <row r="22" spans="1:16" x14ac:dyDescent="0.25">
      <c r="A22" s="283"/>
      <c r="B22" s="181">
        <v>44562</v>
      </c>
      <c r="C22" s="181">
        <v>44593</v>
      </c>
      <c r="D22" s="181">
        <v>44621</v>
      </c>
      <c r="E22" s="181">
        <v>44652</v>
      </c>
      <c r="F22" s="181">
        <v>44682</v>
      </c>
      <c r="G22" s="181">
        <v>44713</v>
      </c>
      <c r="H22" s="181">
        <v>44743</v>
      </c>
      <c r="I22" s="181">
        <v>44774</v>
      </c>
      <c r="J22" s="181">
        <v>44805</v>
      </c>
      <c r="K22" s="181">
        <v>44835</v>
      </c>
      <c r="L22" s="181">
        <v>44866</v>
      </c>
      <c r="M22" s="181">
        <v>44896</v>
      </c>
      <c r="N22" s="182">
        <v>44927</v>
      </c>
      <c r="O22" s="181">
        <v>44958</v>
      </c>
      <c r="P22" s="181" t="s">
        <v>487</v>
      </c>
    </row>
    <row r="23" spans="1:16" x14ac:dyDescent="0.25">
      <c r="A23" s="66" t="s">
        <v>314</v>
      </c>
      <c r="B23" s="52">
        <v>185.465</v>
      </c>
      <c r="C23" s="52">
        <v>185.66399999999999</v>
      </c>
      <c r="D23" s="52">
        <v>185.703</v>
      </c>
      <c r="E23" s="52" t="s">
        <v>489</v>
      </c>
      <c r="F23" s="52" t="s">
        <v>489</v>
      </c>
      <c r="G23" s="52" t="s">
        <v>489</v>
      </c>
      <c r="H23" s="52" t="s">
        <v>489</v>
      </c>
      <c r="I23" s="52" t="s">
        <v>489</v>
      </c>
      <c r="J23" s="52" t="s">
        <v>489</v>
      </c>
      <c r="K23" s="52" t="s">
        <v>489</v>
      </c>
      <c r="L23" s="52" t="s">
        <v>489</v>
      </c>
      <c r="M23" s="52" t="s">
        <v>489</v>
      </c>
      <c r="N23" s="52" t="s">
        <v>489</v>
      </c>
      <c r="O23" s="52" t="s">
        <v>489</v>
      </c>
      <c r="P23" s="68"/>
    </row>
    <row r="24" spans="1:16" ht="16.5" x14ac:dyDescent="0.25">
      <c r="A24" s="57" t="s">
        <v>449</v>
      </c>
      <c r="B24" s="67">
        <v>0.27600000000000002</v>
      </c>
      <c r="C24" s="67">
        <v>0.29599999999999999</v>
      </c>
      <c r="D24" s="67">
        <v>0.22700000000000001</v>
      </c>
      <c r="E24" s="67" t="s">
        <v>489</v>
      </c>
      <c r="F24" s="67" t="s">
        <v>489</v>
      </c>
      <c r="G24" s="67" t="s">
        <v>489</v>
      </c>
      <c r="H24" s="67" t="s">
        <v>489</v>
      </c>
      <c r="I24" s="67" t="s">
        <v>489</v>
      </c>
      <c r="J24" s="67" t="s">
        <v>489</v>
      </c>
      <c r="K24" s="67" t="s">
        <v>489</v>
      </c>
      <c r="L24" s="67" t="s">
        <v>489</v>
      </c>
      <c r="M24" s="67" t="s">
        <v>489</v>
      </c>
      <c r="N24" s="67" t="s">
        <v>489</v>
      </c>
      <c r="O24" s="67" t="s">
        <v>489</v>
      </c>
      <c r="P24" s="12"/>
    </row>
    <row r="25" spans="1:16" ht="16.5" x14ac:dyDescent="0.25">
      <c r="A25" s="57" t="s">
        <v>450</v>
      </c>
      <c r="B25" s="67">
        <v>-0.11899999999999999</v>
      </c>
      <c r="C25" s="67">
        <v>-9.7000000000000003E-2</v>
      </c>
      <c r="D25" s="67">
        <v>-0.188</v>
      </c>
      <c r="E25" s="67" t="s">
        <v>489</v>
      </c>
      <c r="F25" s="67" t="s">
        <v>489</v>
      </c>
      <c r="G25" s="67" t="s">
        <v>489</v>
      </c>
      <c r="H25" s="67" t="s">
        <v>489</v>
      </c>
      <c r="I25" s="67" t="s">
        <v>489</v>
      </c>
      <c r="J25" s="67" t="s">
        <v>489</v>
      </c>
      <c r="K25" s="67" t="s">
        <v>489</v>
      </c>
      <c r="L25" s="67" t="s">
        <v>489</v>
      </c>
      <c r="M25" s="67" t="s">
        <v>489</v>
      </c>
      <c r="N25" s="67" t="s">
        <v>489</v>
      </c>
      <c r="O25" s="67" t="s">
        <v>489</v>
      </c>
      <c r="P25" s="12"/>
    </row>
    <row r="26" spans="1:16" ht="20.100000000000001" customHeight="1" x14ac:dyDescent="0.25">
      <c r="A26" s="21" t="s">
        <v>315</v>
      </c>
      <c r="B26" s="21"/>
      <c r="C26" s="17">
        <f>ROUND(C23/B23-100%,3)</f>
        <v>1E-3</v>
      </c>
      <c r="D26" s="17">
        <f>ROUND(D23/C23-100%,3)</f>
        <v>0</v>
      </c>
      <c r="E26" s="17" t="s">
        <v>489</v>
      </c>
      <c r="F26" s="17" t="s">
        <v>489</v>
      </c>
      <c r="G26" s="17" t="s">
        <v>489</v>
      </c>
      <c r="H26" s="17" t="s">
        <v>489</v>
      </c>
      <c r="I26" s="17" t="s">
        <v>489</v>
      </c>
      <c r="J26" s="17" t="s">
        <v>489</v>
      </c>
      <c r="K26" s="17" t="s">
        <v>489</v>
      </c>
      <c r="L26" s="17" t="s">
        <v>489</v>
      </c>
      <c r="M26" s="17" t="s">
        <v>489</v>
      </c>
      <c r="N26" s="17" t="s">
        <v>489</v>
      </c>
      <c r="O26" s="17" t="s">
        <v>489</v>
      </c>
      <c r="P26" s="17" t="s">
        <v>489</v>
      </c>
    </row>
    <row r="29" spans="1:16" ht="15.75" x14ac:dyDescent="0.25">
      <c r="A29" s="282" t="s">
        <v>3</v>
      </c>
      <c r="B29" s="342" t="s">
        <v>18</v>
      </c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05" t="s">
        <v>418</v>
      </c>
      <c r="O29" s="306"/>
      <c r="P29" s="306"/>
    </row>
    <row r="30" spans="1:16" x14ac:dyDescent="0.25">
      <c r="A30" s="283"/>
      <c r="B30" s="181">
        <v>44562</v>
      </c>
      <c r="C30" s="181">
        <v>44593</v>
      </c>
      <c r="D30" s="181">
        <v>44621</v>
      </c>
      <c r="E30" s="181">
        <v>44652</v>
      </c>
      <c r="F30" s="181">
        <v>44682</v>
      </c>
      <c r="G30" s="181">
        <v>44713</v>
      </c>
      <c r="H30" s="181">
        <v>44743</v>
      </c>
      <c r="I30" s="181">
        <v>44774</v>
      </c>
      <c r="J30" s="181">
        <v>44805</v>
      </c>
      <c r="K30" s="181">
        <v>44835</v>
      </c>
      <c r="L30" s="181">
        <v>44866</v>
      </c>
      <c r="M30" s="181">
        <v>44896</v>
      </c>
      <c r="N30" s="182">
        <v>44927</v>
      </c>
      <c r="O30" s="181">
        <v>44958</v>
      </c>
      <c r="P30" s="181" t="s">
        <v>487</v>
      </c>
    </row>
    <row r="31" spans="1:16" x14ac:dyDescent="0.25">
      <c r="A31" s="66" t="s">
        <v>314</v>
      </c>
      <c r="B31" s="52">
        <v>105.90900000000001</v>
      </c>
      <c r="C31" s="52">
        <v>107.389</v>
      </c>
      <c r="D31" s="52">
        <v>108.804</v>
      </c>
      <c r="E31" s="52" t="s">
        <v>489</v>
      </c>
      <c r="F31" s="52" t="s">
        <v>489</v>
      </c>
      <c r="G31" s="52" t="s">
        <v>489</v>
      </c>
      <c r="H31" s="52" t="s">
        <v>489</v>
      </c>
      <c r="I31" s="52" t="s">
        <v>489</v>
      </c>
      <c r="J31" s="52" t="s">
        <v>489</v>
      </c>
      <c r="K31" s="52" t="s">
        <v>489</v>
      </c>
      <c r="L31" s="52" t="s">
        <v>489</v>
      </c>
      <c r="M31" s="52" t="s">
        <v>489</v>
      </c>
      <c r="N31" s="52" t="s">
        <v>489</v>
      </c>
      <c r="O31" s="52" t="s">
        <v>489</v>
      </c>
      <c r="P31" s="68"/>
    </row>
    <row r="32" spans="1:16" ht="16.5" x14ac:dyDescent="0.25">
      <c r="A32" s="57" t="s">
        <v>449</v>
      </c>
      <c r="B32" s="67">
        <v>1.601</v>
      </c>
      <c r="C32" s="67">
        <v>1.7170000000000001</v>
      </c>
      <c r="D32" s="67">
        <v>1.613</v>
      </c>
      <c r="E32" s="67" t="s">
        <v>489</v>
      </c>
      <c r="F32" s="67" t="s">
        <v>489</v>
      </c>
      <c r="G32" s="67" t="s">
        <v>489</v>
      </c>
      <c r="H32" s="67" t="s">
        <v>489</v>
      </c>
      <c r="I32" s="67" t="s">
        <v>489</v>
      </c>
      <c r="J32" s="67" t="s">
        <v>489</v>
      </c>
      <c r="K32" s="67" t="s">
        <v>489</v>
      </c>
      <c r="L32" s="67" t="s">
        <v>489</v>
      </c>
      <c r="M32" s="67" t="s">
        <v>489</v>
      </c>
      <c r="N32" s="67" t="s">
        <v>489</v>
      </c>
      <c r="O32" s="67" t="s">
        <v>489</v>
      </c>
      <c r="P32" s="12"/>
    </row>
    <row r="33" spans="1:16" ht="16.5" x14ac:dyDescent="0.25">
      <c r="A33" s="57" t="s">
        <v>450</v>
      </c>
      <c r="B33" s="67">
        <v>-0.59899999999999998</v>
      </c>
      <c r="C33" s="67">
        <v>-0.23699999999999999</v>
      </c>
      <c r="D33" s="67">
        <v>-0.19800000000000001</v>
      </c>
      <c r="E33" s="67" t="s">
        <v>489</v>
      </c>
      <c r="F33" s="67" t="s">
        <v>489</v>
      </c>
      <c r="G33" s="67" t="s">
        <v>489</v>
      </c>
      <c r="H33" s="67" t="s">
        <v>489</v>
      </c>
      <c r="I33" s="67" t="s">
        <v>489</v>
      </c>
      <c r="J33" s="67" t="s">
        <v>489</v>
      </c>
      <c r="K33" s="67" t="s">
        <v>489</v>
      </c>
      <c r="L33" s="67" t="s">
        <v>489</v>
      </c>
      <c r="M33" s="67" t="s">
        <v>489</v>
      </c>
      <c r="N33" s="67" t="s">
        <v>489</v>
      </c>
      <c r="O33" s="67" t="s">
        <v>489</v>
      </c>
      <c r="P33" s="12"/>
    </row>
    <row r="34" spans="1:16" ht="15.75" x14ac:dyDescent="0.25">
      <c r="A34" s="21" t="s">
        <v>315</v>
      </c>
      <c r="B34" s="21"/>
      <c r="C34" s="17">
        <f>ROUND(C31/B31-100%,3)</f>
        <v>1.4E-2</v>
      </c>
      <c r="D34" s="17">
        <f>ROUND(D31/C31-100%,3)</f>
        <v>1.2999999999999999E-2</v>
      </c>
      <c r="E34" s="17" t="s">
        <v>489</v>
      </c>
      <c r="F34" s="17" t="s">
        <v>489</v>
      </c>
      <c r="G34" s="17" t="s">
        <v>489</v>
      </c>
      <c r="H34" s="17" t="s">
        <v>489</v>
      </c>
      <c r="I34" s="17" t="s">
        <v>489</v>
      </c>
      <c r="J34" s="17" t="s">
        <v>489</v>
      </c>
      <c r="K34" s="17" t="s">
        <v>489</v>
      </c>
      <c r="L34" s="17" t="s">
        <v>489</v>
      </c>
      <c r="M34" s="17" t="s">
        <v>489</v>
      </c>
      <c r="N34" s="17" t="s">
        <v>489</v>
      </c>
      <c r="O34" s="17" t="s">
        <v>489</v>
      </c>
      <c r="P34" s="17" t="s">
        <v>489</v>
      </c>
    </row>
    <row r="37" spans="1:16" ht="15.75" x14ac:dyDescent="0.25">
      <c r="A37" s="279" t="s">
        <v>116</v>
      </c>
      <c r="B37" s="342" t="s">
        <v>18</v>
      </c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05" t="s">
        <v>418</v>
      </c>
      <c r="O37" s="306"/>
      <c r="P37" s="306"/>
    </row>
    <row r="38" spans="1:16" x14ac:dyDescent="0.25">
      <c r="A38" s="279"/>
      <c r="B38" s="181">
        <v>44562</v>
      </c>
      <c r="C38" s="181">
        <v>44593</v>
      </c>
      <c r="D38" s="181">
        <v>44621</v>
      </c>
      <c r="E38" s="181">
        <v>44652</v>
      </c>
      <c r="F38" s="181">
        <v>44682</v>
      </c>
      <c r="G38" s="181">
        <v>44713</v>
      </c>
      <c r="H38" s="181">
        <v>44743</v>
      </c>
      <c r="I38" s="181">
        <v>44774</v>
      </c>
      <c r="J38" s="181">
        <v>44805</v>
      </c>
      <c r="K38" s="181">
        <v>44835</v>
      </c>
      <c r="L38" s="181">
        <v>44866</v>
      </c>
      <c r="M38" s="181">
        <v>44896</v>
      </c>
      <c r="N38" s="182">
        <v>44927</v>
      </c>
      <c r="O38" s="181">
        <v>44958</v>
      </c>
      <c r="P38" s="181" t="s">
        <v>487</v>
      </c>
    </row>
    <row r="39" spans="1:16" x14ac:dyDescent="0.25">
      <c r="A39" s="66" t="s">
        <v>314</v>
      </c>
      <c r="B39" s="10">
        <v>58.985999999999997</v>
      </c>
      <c r="C39" s="10">
        <v>58.914999999999999</v>
      </c>
      <c r="D39" s="10">
        <v>58.737000000000002</v>
      </c>
      <c r="E39" s="10" t="s">
        <v>489</v>
      </c>
      <c r="F39" s="10" t="s">
        <v>489</v>
      </c>
      <c r="G39" s="10" t="s">
        <v>489</v>
      </c>
      <c r="H39" s="10" t="s">
        <v>489</v>
      </c>
      <c r="I39" s="10" t="s">
        <v>489</v>
      </c>
      <c r="J39" s="10" t="s">
        <v>489</v>
      </c>
      <c r="K39" s="10" t="s">
        <v>489</v>
      </c>
      <c r="L39" s="10" t="s">
        <v>489</v>
      </c>
      <c r="M39" s="10" t="s">
        <v>489</v>
      </c>
      <c r="N39" s="10" t="s">
        <v>489</v>
      </c>
      <c r="O39" s="10" t="s">
        <v>489</v>
      </c>
      <c r="P39" s="68"/>
    </row>
    <row r="40" spans="1:16" ht="16.5" x14ac:dyDescent="0.25">
      <c r="A40" s="57" t="s">
        <v>449</v>
      </c>
      <c r="B40" s="12">
        <v>8.8999999999999996E-2</v>
      </c>
      <c r="C40" s="12">
        <v>4.2999999999999997E-2</v>
      </c>
      <c r="D40" s="12">
        <v>1.0999999999999999E-2</v>
      </c>
      <c r="E40" s="12" t="s">
        <v>489</v>
      </c>
      <c r="F40" s="12" t="s">
        <v>489</v>
      </c>
      <c r="G40" s="12" t="s">
        <v>489</v>
      </c>
      <c r="H40" s="12" t="s">
        <v>489</v>
      </c>
      <c r="I40" s="12" t="s">
        <v>489</v>
      </c>
      <c r="J40" s="12" t="s">
        <v>489</v>
      </c>
      <c r="K40" s="12" t="s">
        <v>489</v>
      </c>
      <c r="L40" s="12" t="s">
        <v>489</v>
      </c>
      <c r="M40" s="12" t="s">
        <v>489</v>
      </c>
      <c r="N40" s="12" t="s">
        <v>489</v>
      </c>
      <c r="O40" s="12" t="s">
        <v>489</v>
      </c>
      <c r="P40" s="12"/>
    </row>
    <row r="41" spans="1:16" ht="16.5" x14ac:dyDescent="0.25">
      <c r="A41" s="57" t="s">
        <v>450</v>
      </c>
      <c r="B41" s="12">
        <v>-0.193</v>
      </c>
      <c r="C41" s="12">
        <v>-0.114</v>
      </c>
      <c r="D41" s="12">
        <v>-0.189</v>
      </c>
      <c r="E41" s="12" t="s">
        <v>489</v>
      </c>
      <c r="F41" s="12" t="s">
        <v>489</v>
      </c>
      <c r="G41" s="12" t="s">
        <v>489</v>
      </c>
      <c r="H41" s="12" t="s">
        <v>489</v>
      </c>
      <c r="I41" s="12" t="s">
        <v>489</v>
      </c>
      <c r="J41" s="12" t="s">
        <v>489</v>
      </c>
      <c r="K41" s="12" t="s">
        <v>489</v>
      </c>
      <c r="L41" s="12" t="s">
        <v>489</v>
      </c>
      <c r="M41" s="12" t="s">
        <v>489</v>
      </c>
      <c r="N41" s="12" t="s">
        <v>489</v>
      </c>
      <c r="O41" s="12" t="s">
        <v>489</v>
      </c>
      <c r="P41" s="12"/>
    </row>
    <row r="42" spans="1:16" ht="15.75" x14ac:dyDescent="0.25">
      <c r="A42" s="21" t="s">
        <v>315</v>
      </c>
      <c r="B42" s="21"/>
      <c r="C42" s="17">
        <f>ROUND(C39/B39-100%,3)</f>
        <v>-1E-3</v>
      </c>
      <c r="D42" s="17">
        <f>ROUND(D39/C39-100%,3)</f>
        <v>-3.0000000000000001E-3</v>
      </c>
      <c r="E42" s="17" t="s">
        <v>489</v>
      </c>
      <c r="F42" s="17" t="s">
        <v>489</v>
      </c>
      <c r="G42" s="17" t="s">
        <v>489</v>
      </c>
      <c r="H42" s="17" t="s">
        <v>489</v>
      </c>
      <c r="I42" s="17" t="s">
        <v>489</v>
      </c>
      <c r="J42" s="17" t="s">
        <v>489</v>
      </c>
      <c r="K42" s="17" t="s">
        <v>489</v>
      </c>
      <c r="L42" s="17" t="s">
        <v>489</v>
      </c>
      <c r="M42" s="17" t="s">
        <v>489</v>
      </c>
      <c r="N42" s="17" t="s">
        <v>489</v>
      </c>
      <c r="O42" s="17" t="s">
        <v>489</v>
      </c>
      <c r="P42" s="17" t="s">
        <v>489</v>
      </c>
    </row>
    <row r="43" spans="1:16" x14ac:dyDescent="0.25">
      <c r="A43" s="8"/>
      <c r="B43" s="6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6" x14ac:dyDescent="0.25">
      <c r="A44" s="8"/>
      <c r="B44" s="6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6" ht="15.75" x14ac:dyDescent="0.25">
      <c r="A45" s="282" t="s">
        <v>36</v>
      </c>
      <c r="B45" s="342" t="s">
        <v>18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05" t="s">
        <v>418</v>
      </c>
      <c r="O45" s="306"/>
      <c r="P45" s="306"/>
    </row>
    <row r="46" spans="1:16" x14ac:dyDescent="0.25">
      <c r="A46" s="283"/>
      <c r="B46" s="181">
        <v>44562</v>
      </c>
      <c r="C46" s="181">
        <v>44593</v>
      </c>
      <c r="D46" s="181">
        <v>44621</v>
      </c>
      <c r="E46" s="181">
        <v>44652</v>
      </c>
      <c r="F46" s="181">
        <v>44682</v>
      </c>
      <c r="G46" s="181">
        <v>44713</v>
      </c>
      <c r="H46" s="181">
        <v>44743</v>
      </c>
      <c r="I46" s="181">
        <v>44774</v>
      </c>
      <c r="J46" s="181">
        <v>44805</v>
      </c>
      <c r="K46" s="181">
        <v>44835</v>
      </c>
      <c r="L46" s="181">
        <v>44866</v>
      </c>
      <c r="M46" s="181">
        <v>44896</v>
      </c>
      <c r="N46" s="182">
        <v>44927</v>
      </c>
      <c r="O46" s="181">
        <v>44958</v>
      </c>
      <c r="P46" s="181" t="s">
        <v>487</v>
      </c>
    </row>
    <row r="47" spans="1:16" x14ac:dyDescent="0.25">
      <c r="A47" s="66" t="s">
        <v>314</v>
      </c>
      <c r="B47" s="52">
        <v>52.534999999999997</v>
      </c>
      <c r="C47" s="52">
        <v>52.389000000000003</v>
      </c>
      <c r="D47" s="52">
        <v>51.792999999999999</v>
      </c>
      <c r="E47" s="52" t="s">
        <v>489</v>
      </c>
      <c r="F47" s="52" t="s">
        <v>489</v>
      </c>
      <c r="G47" s="52" t="s">
        <v>489</v>
      </c>
      <c r="H47" s="52" t="s">
        <v>489</v>
      </c>
      <c r="I47" s="52" t="s">
        <v>489</v>
      </c>
      <c r="J47" s="52" t="s">
        <v>489</v>
      </c>
      <c r="K47" s="52" t="s">
        <v>489</v>
      </c>
      <c r="L47" s="52" t="s">
        <v>489</v>
      </c>
      <c r="M47" s="52" t="s">
        <v>489</v>
      </c>
      <c r="N47" s="52" t="s">
        <v>489</v>
      </c>
      <c r="O47" s="52" t="s">
        <v>489</v>
      </c>
      <c r="P47" s="10"/>
    </row>
    <row r="48" spans="1:16" x14ac:dyDescent="0.25">
      <c r="A48" s="66" t="s">
        <v>448</v>
      </c>
      <c r="B48" s="3">
        <v>0.38264014466546115</v>
      </c>
      <c r="C48" s="3">
        <v>0.3846609020977686</v>
      </c>
      <c r="D48" s="3">
        <v>0.38957001911455214</v>
      </c>
      <c r="E48" s="3" t="s">
        <v>489</v>
      </c>
      <c r="F48" s="3" t="s">
        <v>489</v>
      </c>
      <c r="G48" s="3" t="s">
        <v>489</v>
      </c>
      <c r="H48" s="3" t="s">
        <v>489</v>
      </c>
      <c r="I48" s="3" t="s">
        <v>489</v>
      </c>
      <c r="J48" s="3" t="s">
        <v>489</v>
      </c>
      <c r="K48" s="3" t="s">
        <v>489</v>
      </c>
      <c r="L48" s="3" t="s">
        <v>489</v>
      </c>
      <c r="M48" s="3" t="s">
        <v>489</v>
      </c>
      <c r="N48" s="3" t="s">
        <v>489</v>
      </c>
      <c r="O48" s="3" t="s">
        <v>489</v>
      </c>
      <c r="P48" s="68"/>
    </row>
    <row r="49" spans="1:16" ht="16.5" x14ac:dyDescent="0.25">
      <c r="A49" s="57" t="s">
        <v>449</v>
      </c>
      <c r="B49" s="67">
        <v>0.27</v>
      </c>
      <c r="C49" s="67">
        <v>0.19500000000000001</v>
      </c>
      <c r="D49" s="67">
        <v>7.2999999999999995E-2</v>
      </c>
      <c r="E49" s="67" t="s">
        <v>489</v>
      </c>
      <c r="F49" s="67" t="s">
        <v>489</v>
      </c>
      <c r="G49" s="67" t="s">
        <v>489</v>
      </c>
      <c r="H49" s="67" t="s">
        <v>489</v>
      </c>
      <c r="I49" s="67" t="s">
        <v>489</v>
      </c>
      <c r="J49" s="67" t="s">
        <v>489</v>
      </c>
      <c r="K49" s="67" t="s">
        <v>489</v>
      </c>
      <c r="L49" s="67" t="s">
        <v>489</v>
      </c>
      <c r="M49" s="67" t="s">
        <v>489</v>
      </c>
      <c r="N49" s="67" t="s">
        <v>489</v>
      </c>
      <c r="O49" s="67" t="s">
        <v>489</v>
      </c>
      <c r="P49" s="12"/>
    </row>
    <row r="50" spans="1:16" ht="16.5" x14ac:dyDescent="0.25">
      <c r="A50" s="57" t="s">
        <v>450</v>
      </c>
      <c r="B50" s="67">
        <v>-0.31</v>
      </c>
      <c r="C50" s="67">
        <v>-0.34100000000000003</v>
      </c>
      <c r="D50" s="67">
        <v>-0.66900000000000004</v>
      </c>
      <c r="E50" s="67" t="s">
        <v>489</v>
      </c>
      <c r="F50" s="67" t="s">
        <v>489</v>
      </c>
      <c r="G50" s="67" t="s">
        <v>489</v>
      </c>
      <c r="H50" s="67" t="s">
        <v>489</v>
      </c>
      <c r="I50" s="67" t="s">
        <v>489</v>
      </c>
      <c r="J50" s="67" t="s">
        <v>489</v>
      </c>
      <c r="K50" s="67" t="s">
        <v>489</v>
      </c>
      <c r="L50" s="67" t="s">
        <v>489</v>
      </c>
      <c r="M50" s="67" t="s">
        <v>489</v>
      </c>
      <c r="N50" s="67" t="s">
        <v>489</v>
      </c>
      <c r="O50" s="67" t="s">
        <v>489</v>
      </c>
      <c r="P50" s="12"/>
    </row>
    <row r="51" spans="1:16" ht="15.75" x14ac:dyDescent="0.25">
      <c r="A51" s="21" t="s">
        <v>315</v>
      </c>
      <c r="B51" s="21"/>
      <c r="C51" s="17">
        <f>ROUND(C47/B47-100%,3)</f>
        <v>-3.0000000000000001E-3</v>
      </c>
      <c r="D51" s="17">
        <f>ROUND(D47/C47-100%,3)</f>
        <v>-1.0999999999999999E-2</v>
      </c>
      <c r="E51" s="17" t="s">
        <v>489</v>
      </c>
      <c r="F51" s="17" t="s">
        <v>489</v>
      </c>
      <c r="G51" s="17" t="s">
        <v>489</v>
      </c>
      <c r="H51" s="17" t="s">
        <v>489</v>
      </c>
      <c r="I51" s="17" t="s">
        <v>489</v>
      </c>
      <c r="J51" s="17" t="s">
        <v>489</v>
      </c>
      <c r="K51" s="17" t="s">
        <v>489</v>
      </c>
      <c r="L51" s="17" t="s">
        <v>489</v>
      </c>
      <c r="M51" s="17" t="s">
        <v>489</v>
      </c>
      <c r="N51" s="17" t="s">
        <v>489</v>
      </c>
      <c r="O51" s="17" t="s">
        <v>489</v>
      </c>
      <c r="P51" s="17" t="s">
        <v>489</v>
      </c>
    </row>
    <row r="52" spans="1:16" x14ac:dyDescent="0.25">
      <c r="A52" s="8"/>
      <c r="B52" s="6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6" x14ac:dyDescent="0.25">
      <c r="A53" s="8"/>
      <c r="B53" s="6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6" ht="15.75" x14ac:dyDescent="0.25">
      <c r="A54" s="282" t="s">
        <v>117</v>
      </c>
      <c r="B54" s="342" t="s">
        <v>18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05" t="s">
        <v>418</v>
      </c>
      <c r="O54" s="306"/>
      <c r="P54" s="306"/>
    </row>
    <row r="55" spans="1:16" x14ac:dyDescent="0.25">
      <c r="A55" s="283"/>
      <c r="B55" s="181">
        <v>44562</v>
      </c>
      <c r="C55" s="181">
        <v>44593</v>
      </c>
      <c r="D55" s="181">
        <v>44621</v>
      </c>
      <c r="E55" s="181">
        <v>44652</v>
      </c>
      <c r="F55" s="181">
        <v>44682</v>
      </c>
      <c r="G55" s="181">
        <v>44713</v>
      </c>
      <c r="H55" s="181">
        <v>44743</v>
      </c>
      <c r="I55" s="181">
        <v>44774</v>
      </c>
      <c r="J55" s="181">
        <v>44805</v>
      </c>
      <c r="K55" s="181">
        <v>44835</v>
      </c>
      <c r="L55" s="181">
        <v>44866</v>
      </c>
      <c r="M55" s="181">
        <v>44896</v>
      </c>
      <c r="N55" s="182">
        <v>44927</v>
      </c>
      <c r="O55" s="181">
        <v>44958</v>
      </c>
      <c r="P55" s="181" t="s">
        <v>487</v>
      </c>
    </row>
    <row r="56" spans="1:16" x14ac:dyDescent="0.25">
      <c r="A56" s="66" t="s">
        <v>314</v>
      </c>
      <c r="B56" s="10">
        <v>42.942999999999998</v>
      </c>
      <c r="C56" s="10">
        <v>42.921999999999997</v>
      </c>
      <c r="D56" s="10">
        <v>42.984999999999999</v>
      </c>
      <c r="E56" s="10" t="s">
        <v>489</v>
      </c>
      <c r="F56" s="10" t="s">
        <v>489</v>
      </c>
      <c r="G56" s="10" t="s">
        <v>489</v>
      </c>
      <c r="H56" s="10" t="s">
        <v>489</v>
      </c>
      <c r="I56" s="10" t="s">
        <v>489</v>
      </c>
      <c r="J56" s="10" t="s">
        <v>489</v>
      </c>
      <c r="K56" s="10" t="s">
        <v>489</v>
      </c>
      <c r="L56" s="10" t="s">
        <v>489</v>
      </c>
      <c r="M56" s="10" t="s">
        <v>489</v>
      </c>
      <c r="N56" s="10" t="s">
        <v>489</v>
      </c>
      <c r="O56" s="10" t="s">
        <v>489</v>
      </c>
      <c r="P56" s="68"/>
    </row>
    <row r="57" spans="1:16" ht="16.5" x14ac:dyDescent="0.25">
      <c r="A57" s="57" t="s">
        <v>449</v>
      </c>
      <c r="B57" s="12">
        <v>0.02</v>
      </c>
      <c r="C57" s="12">
        <v>1.2E-2</v>
      </c>
      <c r="D57" s="12">
        <v>6.3E-2</v>
      </c>
      <c r="E57" s="12" t="s">
        <v>489</v>
      </c>
      <c r="F57" s="12" t="s">
        <v>489</v>
      </c>
      <c r="G57" s="12" t="s">
        <v>489</v>
      </c>
      <c r="H57" s="12" t="s">
        <v>489</v>
      </c>
      <c r="I57" s="12" t="s">
        <v>489</v>
      </c>
      <c r="J57" s="12" t="s">
        <v>489</v>
      </c>
      <c r="K57" s="12" t="s">
        <v>489</v>
      </c>
      <c r="L57" s="12" t="s">
        <v>489</v>
      </c>
      <c r="M57" s="12" t="s">
        <v>489</v>
      </c>
      <c r="N57" s="12" t="s">
        <v>489</v>
      </c>
      <c r="O57" s="12" t="s">
        <v>489</v>
      </c>
      <c r="P57" s="12"/>
    </row>
    <row r="58" spans="1:16" ht="16.5" x14ac:dyDescent="0.25">
      <c r="A58" s="57" t="s">
        <v>450</v>
      </c>
      <c r="B58" s="12">
        <v>-0.25800000000000001</v>
      </c>
      <c r="C58" s="12">
        <v>-3.3000000000000002E-2</v>
      </c>
      <c r="D58" s="12">
        <v>0</v>
      </c>
      <c r="E58" s="12" t="s">
        <v>489</v>
      </c>
      <c r="F58" s="12" t="s">
        <v>489</v>
      </c>
      <c r="G58" s="12" t="s">
        <v>489</v>
      </c>
      <c r="H58" s="12" t="s">
        <v>489</v>
      </c>
      <c r="I58" s="12" t="s">
        <v>489</v>
      </c>
      <c r="J58" s="12" t="s">
        <v>489</v>
      </c>
      <c r="K58" s="12" t="s">
        <v>489</v>
      </c>
      <c r="L58" s="12" t="s">
        <v>489</v>
      </c>
      <c r="M58" s="12" t="s">
        <v>489</v>
      </c>
      <c r="N58" s="12" t="s">
        <v>489</v>
      </c>
      <c r="O58" s="12" t="s">
        <v>489</v>
      </c>
      <c r="P58" s="12"/>
    </row>
    <row r="59" spans="1:16" ht="15.75" x14ac:dyDescent="0.25">
      <c r="A59" s="21" t="s">
        <v>315</v>
      </c>
      <c r="B59" s="21"/>
      <c r="C59" s="17">
        <f>ROUND(C56/B56-100%,3)</f>
        <v>0</v>
      </c>
      <c r="D59" s="17">
        <f>ROUND(D56/C56-100%,3)</f>
        <v>1E-3</v>
      </c>
      <c r="E59" s="17" t="s">
        <v>489</v>
      </c>
      <c r="F59" s="17" t="s">
        <v>489</v>
      </c>
      <c r="G59" s="17" t="s">
        <v>489</v>
      </c>
      <c r="H59" s="17" t="s">
        <v>489</v>
      </c>
      <c r="I59" s="17" t="s">
        <v>489</v>
      </c>
      <c r="J59" s="17" t="s">
        <v>489</v>
      </c>
      <c r="K59" s="17" t="s">
        <v>489</v>
      </c>
      <c r="L59" s="17" t="s">
        <v>489</v>
      </c>
      <c r="M59" s="17" t="s">
        <v>489</v>
      </c>
      <c r="N59" s="17" t="s">
        <v>489</v>
      </c>
      <c r="O59" s="17" t="s">
        <v>489</v>
      </c>
      <c r="P59" s="17" t="s">
        <v>489</v>
      </c>
    </row>
    <row r="62" spans="1:16" ht="15.75" x14ac:dyDescent="0.25">
      <c r="A62" s="282" t="s">
        <v>161</v>
      </c>
      <c r="B62" s="342" t="s">
        <v>18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05" t="s">
        <v>418</v>
      </c>
      <c r="O62" s="306"/>
      <c r="P62" s="306"/>
    </row>
    <row r="63" spans="1:16" x14ac:dyDescent="0.25">
      <c r="A63" s="283"/>
      <c r="B63" s="181">
        <v>44562</v>
      </c>
      <c r="C63" s="181">
        <v>44593</v>
      </c>
      <c r="D63" s="181">
        <v>44621</v>
      </c>
      <c r="E63" s="181">
        <v>44652</v>
      </c>
      <c r="F63" s="181">
        <v>44682</v>
      </c>
      <c r="G63" s="181">
        <v>44713</v>
      </c>
      <c r="H63" s="181">
        <v>44743</v>
      </c>
      <c r="I63" s="181">
        <v>44774</v>
      </c>
      <c r="J63" s="181">
        <v>44805</v>
      </c>
      <c r="K63" s="181">
        <v>44835</v>
      </c>
      <c r="L63" s="181">
        <v>44866</v>
      </c>
      <c r="M63" s="181">
        <v>44896</v>
      </c>
      <c r="N63" s="182">
        <v>44927</v>
      </c>
      <c r="O63" s="181">
        <v>44958</v>
      </c>
      <c r="P63" s="181" t="s">
        <v>487</v>
      </c>
    </row>
    <row r="64" spans="1:16" x14ac:dyDescent="0.25">
      <c r="A64" s="66" t="s">
        <v>314</v>
      </c>
      <c r="B64" s="52">
        <v>36.984999999999999</v>
      </c>
      <c r="C64" s="52">
        <v>36.866</v>
      </c>
      <c r="D64" s="52">
        <v>36.691000000000003</v>
      </c>
      <c r="E64" s="52" t="s">
        <v>489</v>
      </c>
      <c r="F64" s="52" t="s">
        <v>489</v>
      </c>
      <c r="G64" s="52" t="s">
        <v>489</v>
      </c>
      <c r="H64" s="52" t="s">
        <v>489</v>
      </c>
      <c r="I64" s="52" t="s">
        <v>489</v>
      </c>
      <c r="J64" s="52" t="s">
        <v>489</v>
      </c>
      <c r="K64" s="52" t="s">
        <v>489</v>
      </c>
      <c r="L64" s="52" t="s">
        <v>489</v>
      </c>
      <c r="M64" s="52" t="s">
        <v>489</v>
      </c>
      <c r="N64" s="52" t="s">
        <v>489</v>
      </c>
      <c r="O64" s="52" t="s">
        <v>489</v>
      </c>
      <c r="P64" s="68"/>
    </row>
    <row r="65" spans="1:16" ht="16.5" x14ac:dyDescent="0.25">
      <c r="A65" s="57" t="s">
        <v>449</v>
      </c>
      <c r="B65" s="67">
        <v>0</v>
      </c>
      <c r="C65" s="67">
        <v>0</v>
      </c>
      <c r="D65" s="67">
        <v>0</v>
      </c>
      <c r="E65" s="67" t="s">
        <v>489</v>
      </c>
      <c r="F65" s="67" t="s">
        <v>489</v>
      </c>
      <c r="G65" s="67" t="s">
        <v>489</v>
      </c>
      <c r="H65" s="67" t="s">
        <v>489</v>
      </c>
      <c r="I65" s="67" t="s">
        <v>489</v>
      </c>
      <c r="J65" s="67" t="s">
        <v>489</v>
      </c>
      <c r="K65" s="67" t="s">
        <v>489</v>
      </c>
      <c r="L65" s="67" t="s">
        <v>489</v>
      </c>
      <c r="M65" s="67" t="s">
        <v>489</v>
      </c>
      <c r="N65" s="67" t="s">
        <v>489</v>
      </c>
      <c r="O65" s="67" t="s">
        <v>489</v>
      </c>
      <c r="P65" s="12"/>
    </row>
    <row r="66" spans="1:16" ht="16.5" x14ac:dyDescent="0.25">
      <c r="A66" s="57" t="s">
        <v>450</v>
      </c>
      <c r="B66" s="67">
        <v>-2.5999999999999999E-2</v>
      </c>
      <c r="C66" s="67">
        <v>-0.11899999999999999</v>
      </c>
      <c r="D66" s="67">
        <v>-0.17499999999999999</v>
      </c>
      <c r="E66" s="67" t="s">
        <v>489</v>
      </c>
      <c r="F66" s="67" t="s">
        <v>489</v>
      </c>
      <c r="G66" s="67" t="s">
        <v>489</v>
      </c>
      <c r="H66" s="67" t="s">
        <v>489</v>
      </c>
      <c r="I66" s="67" t="s">
        <v>489</v>
      </c>
      <c r="J66" s="67" t="s">
        <v>489</v>
      </c>
      <c r="K66" s="67" t="s">
        <v>489</v>
      </c>
      <c r="L66" s="67" t="s">
        <v>489</v>
      </c>
      <c r="M66" s="67" t="s">
        <v>489</v>
      </c>
      <c r="N66" s="67" t="s">
        <v>489</v>
      </c>
      <c r="O66" s="67" t="s">
        <v>489</v>
      </c>
      <c r="P66" s="12"/>
    </row>
    <row r="67" spans="1:16" ht="15.75" x14ac:dyDescent="0.25">
      <c r="A67" s="21" t="s">
        <v>315</v>
      </c>
      <c r="B67" s="21"/>
      <c r="C67" s="17">
        <f>ROUND(C64/B64-100%,3)</f>
        <v>-3.0000000000000001E-3</v>
      </c>
      <c r="D67" s="17">
        <f>ROUND(D64/C64-100%,3)</f>
        <v>-5.0000000000000001E-3</v>
      </c>
      <c r="E67" s="17" t="s">
        <v>489</v>
      </c>
      <c r="F67" s="17" t="s">
        <v>489</v>
      </c>
      <c r="G67" s="17" t="s">
        <v>489</v>
      </c>
      <c r="H67" s="17" t="s">
        <v>489</v>
      </c>
      <c r="I67" s="17" t="s">
        <v>489</v>
      </c>
      <c r="J67" s="17" t="s">
        <v>489</v>
      </c>
      <c r="K67" s="17" t="s">
        <v>489</v>
      </c>
      <c r="L67" s="17" t="s">
        <v>489</v>
      </c>
      <c r="M67" s="17" t="s">
        <v>489</v>
      </c>
      <c r="N67" s="17" t="s">
        <v>489</v>
      </c>
      <c r="O67" s="17" t="s">
        <v>489</v>
      </c>
      <c r="P67" s="17" t="s">
        <v>489</v>
      </c>
    </row>
    <row r="70" spans="1:16" ht="15.75" x14ac:dyDescent="0.25">
      <c r="A70" s="282" t="s">
        <v>35</v>
      </c>
      <c r="B70" s="342" t="s">
        <v>18</v>
      </c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05" t="s">
        <v>418</v>
      </c>
      <c r="O70" s="306"/>
      <c r="P70" s="306"/>
    </row>
    <row r="71" spans="1:16" x14ac:dyDescent="0.25">
      <c r="A71" s="283"/>
      <c r="B71" s="181">
        <v>44562</v>
      </c>
      <c r="C71" s="181">
        <v>44593</v>
      </c>
      <c r="D71" s="181">
        <v>44621</v>
      </c>
      <c r="E71" s="181">
        <v>44652</v>
      </c>
      <c r="F71" s="181">
        <v>44682</v>
      </c>
      <c r="G71" s="181">
        <v>44713</v>
      </c>
      <c r="H71" s="181">
        <v>44743</v>
      </c>
      <c r="I71" s="181">
        <v>44774</v>
      </c>
      <c r="J71" s="181">
        <v>44805</v>
      </c>
      <c r="K71" s="181">
        <v>44835</v>
      </c>
      <c r="L71" s="181">
        <v>44866</v>
      </c>
      <c r="M71" s="181">
        <v>44896</v>
      </c>
      <c r="N71" s="182">
        <v>44927</v>
      </c>
      <c r="O71" s="181">
        <v>44958</v>
      </c>
      <c r="P71" s="181" t="s">
        <v>487</v>
      </c>
    </row>
    <row r="72" spans="1:16" x14ac:dyDescent="0.25">
      <c r="A72" s="66" t="s">
        <v>314</v>
      </c>
      <c r="B72" s="42">
        <v>33.377000000000002</v>
      </c>
      <c r="C72" s="42">
        <v>33.603000000000002</v>
      </c>
      <c r="D72" s="42">
        <v>34.070999999999998</v>
      </c>
      <c r="E72" s="42" t="s">
        <v>489</v>
      </c>
      <c r="F72" s="42" t="s">
        <v>489</v>
      </c>
      <c r="G72" s="42" t="s">
        <v>489</v>
      </c>
      <c r="H72" s="42" t="s">
        <v>489</v>
      </c>
      <c r="I72" s="42" t="s">
        <v>489</v>
      </c>
      <c r="J72" s="42" t="s">
        <v>489</v>
      </c>
      <c r="K72" s="42" t="s">
        <v>489</v>
      </c>
      <c r="L72" s="42" t="s">
        <v>489</v>
      </c>
      <c r="M72" s="52" t="s">
        <v>489</v>
      </c>
      <c r="N72" s="42" t="s">
        <v>489</v>
      </c>
      <c r="O72" s="42" t="s">
        <v>489</v>
      </c>
      <c r="P72" s="10"/>
    </row>
    <row r="73" spans="1:16" x14ac:dyDescent="0.25">
      <c r="A73" s="66" t="s">
        <v>448</v>
      </c>
      <c r="B73" s="68">
        <v>0.25337807472211404</v>
      </c>
      <c r="C73" s="183">
        <v>0.25896497336547331</v>
      </c>
      <c r="D73" s="183">
        <v>0.26541633647383406</v>
      </c>
      <c r="E73" s="183" t="s">
        <v>489</v>
      </c>
      <c r="F73" s="183" t="s">
        <v>489</v>
      </c>
      <c r="G73" s="183" t="s">
        <v>489</v>
      </c>
      <c r="H73" s="183" t="s">
        <v>489</v>
      </c>
      <c r="I73" s="183" t="s">
        <v>489</v>
      </c>
      <c r="J73" s="183" t="s">
        <v>489</v>
      </c>
      <c r="K73" s="183" t="s">
        <v>489</v>
      </c>
      <c r="L73" s="183" t="s">
        <v>489</v>
      </c>
      <c r="M73" s="183" t="s">
        <v>489</v>
      </c>
      <c r="N73" s="183" t="s">
        <v>489</v>
      </c>
      <c r="O73" s="183" t="s">
        <v>489</v>
      </c>
      <c r="P73" s="68"/>
    </row>
    <row r="74" spans="1:16" ht="16.5" x14ac:dyDescent="0.25">
      <c r="A74" s="57" t="s">
        <v>449</v>
      </c>
      <c r="B74" s="43">
        <v>0.24399999999999999</v>
      </c>
      <c r="C74" s="43">
        <v>0.26</v>
      </c>
      <c r="D74" s="43">
        <v>0.47</v>
      </c>
      <c r="E74" s="43" t="s">
        <v>489</v>
      </c>
      <c r="F74" s="43" t="s">
        <v>489</v>
      </c>
      <c r="G74" s="43" t="s">
        <v>489</v>
      </c>
      <c r="H74" s="43" t="s">
        <v>489</v>
      </c>
      <c r="I74" s="43" t="s">
        <v>489</v>
      </c>
      <c r="J74" s="43" t="s">
        <v>489</v>
      </c>
      <c r="K74" s="43" t="s">
        <v>489</v>
      </c>
      <c r="L74" s="43" t="s">
        <v>489</v>
      </c>
      <c r="M74" s="43" t="s">
        <v>489</v>
      </c>
      <c r="N74" s="43" t="s">
        <v>489</v>
      </c>
      <c r="O74" s="43" t="s">
        <v>489</v>
      </c>
      <c r="P74" s="12"/>
    </row>
    <row r="75" spans="1:16" ht="16.5" x14ac:dyDescent="0.25">
      <c r="A75" s="57" t="s">
        <v>450</v>
      </c>
      <c r="B75" s="43">
        <v>-1.4999999999999999E-2</v>
      </c>
      <c r="C75" s="43">
        <v>-3.4000000000000002E-2</v>
      </c>
      <c r="D75" s="43">
        <v>-2E-3</v>
      </c>
      <c r="E75" s="43" t="s">
        <v>489</v>
      </c>
      <c r="F75" s="43" t="s">
        <v>489</v>
      </c>
      <c r="G75" s="43" t="s">
        <v>489</v>
      </c>
      <c r="H75" s="43" t="s">
        <v>489</v>
      </c>
      <c r="I75" s="43" t="s">
        <v>489</v>
      </c>
      <c r="J75" s="43" t="s">
        <v>489</v>
      </c>
      <c r="K75" s="43" t="s">
        <v>489</v>
      </c>
      <c r="L75" s="43" t="s">
        <v>489</v>
      </c>
      <c r="M75" s="43" t="s">
        <v>489</v>
      </c>
      <c r="N75" s="43" t="s">
        <v>489</v>
      </c>
      <c r="O75" s="43" t="s">
        <v>489</v>
      </c>
      <c r="P75" s="12"/>
    </row>
    <row r="76" spans="1:16" ht="15.75" x14ac:dyDescent="0.25">
      <c r="A76" s="21" t="s">
        <v>315</v>
      </c>
      <c r="B76" s="21"/>
      <c r="C76" s="17">
        <f>ROUND(C72/B72-100%,3)</f>
        <v>7.0000000000000001E-3</v>
      </c>
      <c r="D76" s="17">
        <f>ROUND(D72/C72-100%,3)</f>
        <v>1.4E-2</v>
      </c>
      <c r="E76" s="17" t="s">
        <v>489</v>
      </c>
      <c r="F76" s="17" t="s">
        <v>489</v>
      </c>
      <c r="G76" s="17" t="s">
        <v>489</v>
      </c>
      <c r="H76" s="17" t="s">
        <v>489</v>
      </c>
      <c r="I76" s="17" t="s">
        <v>489</v>
      </c>
      <c r="J76" s="17" t="s">
        <v>489</v>
      </c>
      <c r="K76" s="17" t="s">
        <v>489</v>
      </c>
      <c r="L76" s="17" t="s">
        <v>489</v>
      </c>
      <c r="M76" s="17" t="s">
        <v>489</v>
      </c>
      <c r="N76" s="17" t="s">
        <v>489</v>
      </c>
      <c r="O76" s="17" t="s">
        <v>489</v>
      </c>
      <c r="P76" s="17" t="s">
        <v>489</v>
      </c>
    </row>
    <row r="77" spans="1:16" x14ac:dyDescent="0.25">
      <c r="A77" s="8"/>
      <c r="B77" s="6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 x14ac:dyDescent="0.25">
      <c r="A78" s="8"/>
      <c r="B78" s="6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ht="15.75" x14ac:dyDescent="0.25">
      <c r="A79" s="282" t="s">
        <v>155</v>
      </c>
      <c r="B79" s="342" t="s">
        <v>18</v>
      </c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05" t="s">
        <v>418</v>
      </c>
      <c r="O79" s="306"/>
      <c r="P79" s="306"/>
    </row>
    <row r="80" spans="1:16" x14ac:dyDescent="0.25">
      <c r="A80" s="283"/>
      <c r="B80" s="181">
        <v>44562</v>
      </c>
      <c r="C80" s="181">
        <v>44593</v>
      </c>
      <c r="D80" s="181">
        <v>44621</v>
      </c>
      <c r="E80" s="181">
        <v>44652</v>
      </c>
      <c r="F80" s="181">
        <v>44682</v>
      </c>
      <c r="G80" s="181">
        <v>44713</v>
      </c>
      <c r="H80" s="181">
        <v>44743</v>
      </c>
      <c r="I80" s="181">
        <v>44774</v>
      </c>
      <c r="J80" s="181">
        <v>44805</v>
      </c>
      <c r="K80" s="181">
        <v>44835</v>
      </c>
      <c r="L80" s="181">
        <v>44866</v>
      </c>
      <c r="M80" s="181">
        <v>44896</v>
      </c>
      <c r="N80" s="182">
        <v>44927</v>
      </c>
      <c r="O80" s="181">
        <v>44958</v>
      </c>
      <c r="P80" s="181" t="s">
        <v>487</v>
      </c>
    </row>
    <row r="81" spans="1:16" x14ac:dyDescent="0.25">
      <c r="A81" s="66" t="s">
        <v>314</v>
      </c>
      <c r="B81" s="10">
        <v>29.635999999999999</v>
      </c>
      <c r="C81" s="10">
        <v>29.709</v>
      </c>
      <c r="D81" s="10">
        <v>29.831</v>
      </c>
      <c r="E81" s="10" t="s">
        <v>489</v>
      </c>
      <c r="F81" s="10" t="s">
        <v>489</v>
      </c>
      <c r="G81" s="10" t="s">
        <v>489</v>
      </c>
      <c r="H81" s="10" t="s">
        <v>489</v>
      </c>
      <c r="I81" s="10" t="s">
        <v>489</v>
      </c>
      <c r="J81" s="10" t="s">
        <v>489</v>
      </c>
      <c r="K81" s="10" t="s">
        <v>489</v>
      </c>
      <c r="L81" s="10" t="s">
        <v>489</v>
      </c>
      <c r="M81" s="10" t="s">
        <v>489</v>
      </c>
      <c r="N81" s="10" t="s">
        <v>489</v>
      </c>
      <c r="O81" s="10" t="s">
        <v>489</v>
      </c>
      <c r="P81" s="68"/>
    </row>
    <row r="82" spans="1:16" ht="16.5" x14ac:dyDescent="0.25">
      <c r="A82" s="57" t="s">
        <v>449</v>
      </c>
      <c r="B82" s="12">
        <v>0.20100000000000001</v>
      </c>
      <c r="C82" s="12">
        <v>0.11600000000000001</v>
      </c>
      <c r="D82" s="12">
        <v>0.252</v>
      </c>
      <c r="E82" s="12" t="s">
        <v>489</v>
      </c>
      <c r="F82" s="12" t="s">
        <v>489</v>
      </c>
      <c r="G82" s="12" t="s">
        <v>489</v>
      </c>
      <c r="H82" s="12" t="s">
        <v>489</v>
      </c>
      <c r="I82" s="12" t="s">
        <v>489</v>
      </c>
      <c r="J82" s="12" t="s">
        <v>489</v>
      </c>
      <c r="K82" s="12" t="s">
        <v>489</v>
      </c>
      <c r="L82" s="12" t="s">
        <v>489</v>
      </c>
      <c r="M82" s="12" t="s">
        <v>489</v>
      </c>
      <c r="N82" s="12" t="s">
        <v>489</v>
      </c>
      <c r="O82" s="12" t="s">
        <v>489</v>
      </c>
      <c r="P82" s="12"/>
    </row>
    <row r="83" spans="1:16" ht="16.5" x14ac:dyDescent="0.25">
      <c r="A83" s="57" t="s">
        <v>450</v>
      </c>
      <c r="B83" s="12">
        <v>-6.0999999999999999E-2</v>
      </c>
      <c r="C83" s="12">
        <v>-4.2999999999999997E-2</v>
      </c>
      <c r="D83" s="12">
        <v>-0.13</v>
      </c>
      <c r="E83" s="12" t="s">
        <v>489</v>
      </c>
      <c r="F83" s="12" t="s">
        <v>489</v>
      </c>
      <c r="G83" s="12" t="s">
        <v>489</v>
      </c>
      <c r="H83" s="12" t="s">
        <v>489</v>
      </c>
      <c r="I83" s="12" t="s">
        <v>489</v>
      </c>
      <c r="J83" s="12" t="s">
        <v>489</v>
      </c>
      <c r="K83" s="12" t="s">
        <v>489</v>
      </c>
      <c r="L83" s="12" t="s">
        <v>489</v>
      </c>
      <c r="M83" s="12" t="s">
        <v>489</v>
      </c>
      <c r="N83" s="12" t="s">
        <v>489</v>
      </c>
      <c r="O83" s="12" t="s">
        <v>489</v>
      </c>
      <c r="P83" s="12"/>
    </row>
    <row r="84" spans="1:16" ht="15.75" x14ac:dyDescent="0.25">
      <c r="A84" s="21" t="s">
        <v>315</v>
      </c>
      <c r="B84" s="21"/>
      <c r="C84" s="17">
        <f>ROUND(C81/B81-100%,3)</f>
        <v>2E-3</v>
      </c>
      <c r="D84" s="17">
        <f>ROUND(D81/C81-100%,3)</f>
        <v>4.0000000000000001E-3</v>
      </c>
      <c r="E84" s="17" t="s">
        <v>489</v>
      </c>
      <c r="F84" s="17" t="s">
        <v>489</v>
      </c>
      <c r="G84" s="17" t="s">
        <v>489</v>
      </c>
      <c r="H84" s="17" t="s">
        <v>489</v>
      </c>
      <c r="I84" s="17" t="s">
        <v>489</v>
      </c>
      <c r="J84" s="17" t="s">
        <v>489</v>
      </c>
      <c r="K84" s="17" t="s">
        <v>489</v>
      </c>
      <c r="L84" s="17" t="s">
        <v>489</v>
      </c>
      <c r="M84" s="17" t="s">
        <v>489</v>
      </c>
      <c r="N84" s="17" t="s">
        <v>489</v>
      </c>
      <c r="O84" s="17" t="s">
        <v>489</v>
      </c>
      <c r="P84" s="17" t="s">
        <v>489</v>
      </c>
    </row>
    <row r="87" spans="1:16" ht="15.75" x14ac:dyDescent="0.25">
      <c r="A87" s="282" t="s">
        <v>33</v>
      </c>
      <c r="B87" s="342" t="s">
        <v>18</v>
      </c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05" t="s">
        <v>418</v>
      </c>
      <c r="O87" s="306"/>
      <c r="P87" s="306"/>
    </row>
    <row r="88" spans="1:16" x14ac:dyDescent="0.25">
      <c r="A88" s="283"/>
      <c r="B88" s="181">
        <v>44562</v>
      </c>
      <c r="C88" s="181">
        <v>44593</v>
      </c>
      <c r="D88" s="181">
        <v>44621</v>
      </c>
      <c r="E88" s="181">
        <v>44652</v>
      </c>
      <c r="F88" s="181">
        <v>44682</v>
      </c>
      <c r="G88" s="181">
        <v>44713</v>
      </c>
      <c r="H88" s="181">
        <v>44743</v>
      </c>
      <c r="I88" s="181">
        <v>44774</v>
      </c>
      <c r="J88" s="181">
        <v>44805</v>
      </c>
      <c r="K88" s="181">
        <v>44835</v>
      </c>
      <c r="L88" s="181">
        <v>44866</v>
      </c>
      <c r="M88" s="181">
        <v>44896</v>
      </c>
      <c r="N88" s="182">
        <v>44927</v>
      </c>
      <c r="O88" s="181">
        <v>44958</v>
      </c>
      <c r="P88" s="181" t="s">
        <v>487</v>
      </c>
    </row>
    <row r="89" spans="1:16" x14ac:dyDescent="0.25">
      <c r="A89" s="66" t="s">
        <v>314</v>
      </c>
      <c r="B89" s="52">
        <v>22.954999999999998</v>
      </c>
      <c r="C89" s="52">
        <v>23.033000000000001</v>
      </c>
      <c r="D89" s="52">
        <v>23.149000000000001</v>
      </c>
      <c r="E89" s="52" t="s">
        <v>489</v>
      </c>
      <c r="F89" s="52" t="s">
        <v>489</v>
      </c>
      <c r="G89" s="52" t="s">
        <v>489</v>
      </c>
      <c r="H89" s="52" t="s">
        <v>489</v>
      </c>
      <c r="I89" s="52" t="s">
        <v>489</v>
      </c>
      <c r="J89" s="52" t="s">
        <v>489</v>
      </c>
      <c r="K89" s="52" t="s">
        <v>489</v>
      </c>
      <c r="L89" s="52" t="s">
        <v>489</v>
      </c>
      <c r="M89" s="52" t="s">
        <v>489</v>
      </c>
      <c r="N89" s="52" t="s">
        <v>489</v>
      </c>
      <c r="O89" s="52" t="s">
        <v>489</v>
      </c>
      <c r="P89" s="68"/>
    </row>
    <row r="90" spans="1:16" ht="16.5" x14ac:dyDescent="0.25">
      <c r="A90" s="57" t="s">
        <v>449</v>
      </c>
      <c r="B90" s="67">
        <v>0.14000000000000001</v>
      </c>
      <c r="C90" s="67">
        <v>0.08</v>
      </c>
      <c r="D90" s="67">
        <v>0.13500000000000001</v>
      </c>
      <c r="E90" s="67" t="s">
        <v>489</v>
      </c>
      <c r="F90" s="67" t="s">
        <v>489</v>
      </c>
      <c r="G90" s="67" t="s">
        <v>489</v>
      </c>
      <c r="H90" s="67" t="s">
        <v>489</v>
      </c>
      <c r="I90" s="67" t="s">
        <v>489</v>
      </c>
      <c r="J90" s="67" t="s">
        <v>489</v>
      </c>
      <c r="K90" s="67" t="s">
        <v>489</v>
      </c>
      <c r="L90" s="67" t="s">
        <v>489</v>
      </c>
      <c r="M90" s="67" t="s">
        <v>489</v>
      </c>
      <c r="N90" s="67" t="s">
        <v>489</v>
      </c>
      <c r="O90" s="67" t="s">
        <v>489</v>
      </c>
      <c r="P90" s="12"/>
    </row>
    <row r="91" spans="1:16" ht="16.5" x14ac:dyDescent="0.25">
      <c r="A91" s="57" t="s">
        <v>450</v>
      </c>
      <c r="B91" s="67">
        <v>-2.1000000000000001E-2</v>
      </c>
      <c r="C91" s="67">
        <v>-2E-3</v>
      </c>
      <c r="D91" s="67">
        <v>-1.9E-2</v>
      </c>
      <c r="E91" s="67" t="s">
        <v>489</v>
      </c>
      <c r="F91" s="67" t="s">
        <v>489</v>
      </c>
      <c r="G91" s="67" t="s">
        <v>489</v>
      </c>
      <c r="H91" s="67" t="s">
        <v>489</v>
      </c>
      <c r="I91" s="67" t="s">
        <v>489</v>
      </c>
      <c r="J91" s="67" t="s">
        <v>489</v>
      </c>
      <c r="K91" s="67" t="s">
        <v>489</v>
      </c>
      <c r="L91" s="67" t="s">
        <v>489</v>
      </c>
      <c r="M91" s="67" t="s">
        <v>489</v>
      </c>
      <c r="N91" s="206" t="s">
        <v>489</v>
      </c>
      <c r="O91" s="206" t="s">
        <v>489</v>
      </c>
      <c r="P91" s="12"/>
    </row>
    <row r="92" spans="1:16" ht="15.75" x14ac:dyDescent="0.25">
      <c r="A92" s="21" t="s">
        <v>315</v>
      </c>
      <c r="B92" s="21"/>
      <c r="C92" s="17">
        <f>ROUND(C89/B89-100%,3)</f>
        <v>3.0000000000000001E-3</v>
      </c>
      <c r="D92" s="17">
        <f>ROUND(D89/C89-100%,3)</f>
        <v>5.0000000000000001E-3</v>
      </c>
      <c r="E92" s="17" t="s">
        <v>489</v>
      </c>
      <c r="F92" s="17" t="s">
        <v>489</v>
      </c>
      <c r="G92" s="17" t="s">
        <v>489</v>
      </c>
      <c r="H92" s="17" t="s">
        <v>489</v>
      </c>
      <c r="I92" s="17" t="s">
        <v>489</v>
      </c>
      <c r="J92" s="17" t="s">
        <v>489</v>
      </c>
      <c r="K92" s="17" t="s">
        <v>489</v>
      </c>
      <c r="L92" s="17" t="s">
        <v>489</v>
      </c>
      <c r="M92" s="17" t="s">
        <v>489</v>
      </c>
      <c r="N92" s="17" t="s">
        <v>489</v>
      </c>
      <c r="O92" s="17" t="s">
        <v>489</v>
      </c>
      <c r="P92" s="17" t="s">
        <v>489</v>
      </c>
    </row>
    <row r="95" spans="1:16" ht="15.75" x14ac:dyDescent="0.25">
      <c r="A95" s="282" t="s">
        <v>120</v>
      </c>
      <c r="B95" s="342" t="s">
        <v>18</v>
      </c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05" t="s">
        <v>418</v>
      </c>
      <c r="O95" s="306"/>
      <c r="P95" s="306"/>
    </row>
    <row r="96" spans="1:16" x14ac:dyDescent="0.25">
      <c r="A96" s="283"/>
      <c r="B96" s="181">
        <v>44562</v>
      </c>
      <c r="C96" s="181">
        <v>44593</v>
      </c>
      <c r="D96" s="181">
        <v>44621</v>
      </c>
      <c r="E96" s="181">
        <v>44652</v>
      </c>
      <c r="F96" s="181">
        <v>44682</v>
      </c>
      <c r="G96" s="181">
        <v>44713</v>
      </c>
      <c r="H96" s="181">
        <v>44743</v>
      </c>
      <c r="I96" s="181">
        <v>44774</v>
      </c>
      <c r="J96" s="181">
        <v>44805</v>
      </c>
      <c r="K96" s="181">
        <v>44835</v>
      </c>
      <c r="L96" s="181">
        <v>44866</v>
      </c>
      <c r="M96" s="181">
        <v>44896</v>
      </c>
      <c r="N96" s="182">
        <v>44927</v>
      </c>
      <c r="O96" s="181">
        <v>44958</v>
      </c>
      <c r="P96" s="181" t="s">
        <v>487</v>
      </c>
    </row>
    <row r="97" spans="1:16" x14ac:dyDescent="0.25">
      <c r="A97" s="66" t="s">
        <v>314</v>
      </c>
      <c r="B97" s="10">
        <v>18.689</v>
      </c>
      <c r="C97" s="10">
        <v>18.701000000000001</v>
      </c>
      <c r="D97" s="10">
        <v>18.664000000000001</v>
      </c>
      <c r="E97" s="10" t="s">
        <v>489</v>
      </c>
      <c r="F97" s="10" t="s">
        <v>489</v>
      </c>
      <c r="G97" s="10" t="s">
        <v>489</v>
      </c>
      <c r="H97" s="10" t="s">
        <v>489</v>
      </c>
      <c r="I97" s="10" t="s">
        <v>489</v>
      </c>
      <c r="J97" s="10" t="s">
        <v>489</v>
      </c>
      <c r="K97" s="10" t="s">
        <v>489</v>
      </c>
      <c r="L97" s="10" t="s">
        <v>489</v>
      </c>
      <c r="M97" s="10" t="s">
        <v>489</v>
      </c>
      <c r="N97" s="10" t="s">
        <v>489</v>
      </c>
      <c r="O97" s="10" t="s">
        <v>489</v>
      </c>
      <c r="P97" s="68"/>
    </row>
    <row r="98" spans="1:16" ht="16.5" x14ac:dyDescent="0.25">
      <c r="A98" s="57" t="s">
        <v>449</v>
      </c>
      <c r="B98" s="12">
        <v>9.1999999999999998E-2</v>
      </c>
      <c r="C98" s="12">
        <v>5.1999999999999998E-2</v>
      </c>
      <c r="D98" s="12">
        <v>4.0000000000000001E-3</v>
      </c>
      <c r="E98" s="12" t="s">
        <v>489</v>
      </c>
      <c r="F98" s="12" t="s">
        <v>489</v>
      </c>
      <c r="G98" s="12" t="s">
        <v>489</v>
      </c>
      <c r="H98" s="12" t="s">
        <v>489</v>
      </c>
      <c r="I98" s="12" t="s">
        <v>489</v>
      </c>
      <c r="J98" s="12" t="s">
        <v>489</v>
      </c>
      <c r="K98" s="12" t="s">
        <v>489</v>
      </c>
      <c r="L98" s="12" t="s">
        <v>489</v>
      </c>
      <c r="M98" s="12" t="s">
        <v>489</v>
      </c>
      <c r="N98" s="12" t="s">
        <v>489</v>
      </c>
      <c r="O98" s="12" t="s">
        <v>489</v>
      </c>
      <c r="P98" s="12"/>
    </row>
    <row r="99" spans="1:16" ht="16.5" x14ac:dyDescent="0.25">
      <c r="A99" s="57" t="s">
        <v>450</v>
      </c>
      <c r="B99" s="12">
        <v>-6.0000000000000001E-3</v>
      </c>
      <c r="C99" s="12">
        <v>-0.04</v>
      </c>
      <c r="D99" s="12">
        <v>-4.1000000000000002E-2</v>
      </c>
      <c r="E99" s="12" t="s">
        <v>489</v>
      </c>
      <c r="F99" s="12" t="s">
        <v>489</v>
      </c>
      <c r="G99" s="12" t="s">
        <v>489</v>
      </c>
      <c r="H99" s="12" t="s">
        <v>489</v>
      </c>
      <c r="I99" s="12" t="s">
        <v>489</v>
      </c>
      <c r="J99" s="12" t="s">
        <v>489</v>
      </c>
      <c r="K99" s="12" t="s">
        <v>489</v>
      </c>
      <c r="L99" s="12" t="s">
        <v>489</v>
      </c>
      <c r="M99" s="12" t="s">
        <v>489</v>
      </c>
      <c r="N99" s="12" t="s">
        <v>489</v>
      </c>
      <c r="O99" s="12" t="s">
        <v>489</v>
      </c>
      <c r="P99" s="12"/>
    </row>
    <row r="100" spans="1:16" ht="15.75" x14ac:dyDescent="0.25">
      <c r="A100" s="21" t="s">
        <v>315</v>
      </c>
      <c r="B100" s="21"/>
      <c r="C100" s="17">
        <f>ROUND(C97/B97-100%,3)</f>
        <v>1E-3</v>
      </c>
      <c r="D100" s="17">
        <f>ROUND(D97/C97-100%,3)</f>
        <v>-2E-3</v>
      </c>
      <c r="E100" s="17" t="s">
        <v>489</v>
      </c>
      <c r="F100" s="17" t="s">
        <v>489</v>
      </c>
      <c r="G100" s="17" t="s">
        <v>489</v>
      </c>
      <c r="H100" s="17" t="s">
        <v>489</v>
      </c>
      <c r="I100" s="17" t="s">
        <v>489</v>
      </c>
      <c r="J100" s="17" t="s">
        <v>489</v>
      </c>
      <c r="K100" s="17" t="s">
        <v>489</v>
      </c>
      <c r="L100" s="17" t="s">
        <v>489</v>
      </c>
      <c r="M100" s="17" t="s">
        <v>489</v>
      </c>
      <c r="N100" s="17" t="s">
        <v>489</v>
      </c>
      <c r="O100" s="17" t="s">
        <v>489</v>
      </c>
      <c r="P100" s="17" t="s">
        <v>489</v>
      </c>
    </row>
    <row r="103" spans="1:16" ht="15.75" x14ac:dyDescent="0.25">
      <c r="A103" s="282" t="s">
        <v>119</v>
      </c>
      <c r="B103" s="342" t="s">
        <v>18</v>
      </c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05" t="s">
        <v>418</v>
      </c>
      <c r="O103" s="306"/>
      <c r="P103" s="306"/>
    </row>
    <row r="104" spans="1:16" x14ac:dyDescent="0.25">
      <c r="A104" s="283"/>
      <c r="B104" s="181">
        <v>44562</v>
      </c>
      <c r="C104" s="181">
        <v>44593</v>
      </c>
      <c r="D104" s="181">
        <v>44621</v>
      </c>
      <c r="E104" s="181">
        <v>44652</v>
      </c>
      <c r="F104" s="181">
        <v>44682</v>
      </c>
      <c r="G104" s="181">
        <v>44713</v>
      </c>
      <c r="H104" s="181">
        <v>44743</v>
      </c>
      <c r="I104" s="181">
        <v>44774</v>
      </c>
      <c r="J104" s="181">
        <v>44805</v>
      </c>
      <c r="K104" s="181">
        <v>44835</v>
      </c>
      <c r="L104" s="181">
        <v>44866</v>
      </c>
      <c r="M104" s="181">
        <v>44896</v>
      </c>
      <c r="N104" s="182">
        <v>44927</v>
      </c>
      <c r="O104" s="182">
        <v>44958</v>
      </c>
      <c r="P104" s="181" t="s">
        <v>487</v>
      </c>
    </row>
    <row r="105" spans="1:16" x14ac:dyDescent="0.25">
      <c r="A105" s="66" t="s">
        <v>314</v>
      </c>
      <c r="B105" s="10">
        <v>11.032999999999999</v>
      </c>
      <c r="C105" s="10">
        <v>11.073</v>
      </c>
      <c r="D105" s="10">
        <v>11.012</v>
      </c>
      <c r="E105" s="10" t="s">
        <v>489</v>
      </c>
      <c r="F105" s="10" t="s">
        <v>489</v>
      </c>
      <c r="G105" s="10" t="s">
        <v>489</v>
      </c>
      <c r="H105" s="10" t="s">
        <v>489</v>
      </c>
      <c r="I105" s="10" t="s">
        <v>489</v>
      </c>
      <c r="J105" s="10" t="s">
        <v>489</v>
      </c>
      <c r="K105" s="10" t="s">
        <v>489</v>
      </c>
      <c r="L105" s="10" t="s">
        <v>489</v>
      </c>
      <c r="M105" s="10" t="s">
        <v>489</v>
      </c>
      <c r="N105" s="10" t="s">
        <v>489</v>
      </c>
      <c r="O105" s="10" t="s">
        <v>489</v>
      </c>
      <c r="P105" s="68"/>
    </row>
    <row r="106" spans="1:16" ht="16.5" x14ac:dyDescent="0.25">
      <c r="A106" s="57" t="s">
        <v>449</v>
      </c>
      <c r="B106" s="12">
        <v>7.0000000000000007E-2</v>
      </c>
      <c r="C106" s="12">
        <v>5.3999999999999999E-2</v>
      </c>
      <c r="D106" s="12">
        <v>8.6999999999999994E-2</v>
      </c>
      <c r="E106" s="12" t="s">
        <v>489</v>
      </c>
      <c r="F106" s="12" t="s">
        <v>489</v>
      </c>
      <c r="G106" s="12" t="s">
        <v>489</v>
      </c>
      <c r="H106" s="12" t="s">
        <v>489</v>
      </c>
      <c r="I106" s="12" t="s">
        <v>489</v>
      </c>
      <c r="J106" s="12" t="s">
        <v>489</v>
      </c>
      <c r="K106" s="12" t="s">
        <v>489</v>
      </c>
      <c r="L106" s="12" t="s">
        <v>489</v>
      </c>
      <c r="M106" s="12" t="s">
        <v>489</v>
      </c>
      <c r="N106" s="12" t="s">
        <v>489</v>
      </c>
      <c r="O106" s="12" t="s">
        <v>489</v>
      </c>
      <c r="P106" s="12"/>
    </row>
    <row r="107" spans="1:16" ht="16.5" x14ac:dyDescent="0.25">
      <c r="A107" s="57" t="s">
        <v>450</v>
      </c>
      <c r="B107" s="12">
        <v>-0.111</v>
      </c>
      <c r="C107" s="12">
        <v>-1.4E-2</v>
      </c>
      <c r="D107" s="12">
        <v>-0.14799999999999999</v>
      </c>
      <c r="E107" s="12" t="s">
        <v>489</v>
      </c>
      <c r="F107" s="12" t="s">
        <v>489</v>
      </c>
      <c r="G107" s="12" t="s">
        <v>489</v>
      </c>
      <c r="H107" s="12" t="s">
        <v>489</v>
      </c>
      <c r="I107" s="12" t="s">
        <v>489</v>
      </c>
      <c r="J107" s="12" t="s">
        <v>489</v>
      </c>
      <c r="K107" s="12" t="s">
        <v>489</v>
      </c>
      <c r="L107" s="12" t="s">
        <v>489</v>
      </c>
      <c r="M107" s="12" t="s">
        <v>489</v>
      </c>
      <c r="N107" s="12" t="s">
        <v>489</v>
      </c>
      <c r="O107" s="12" t="s">
        <v>489</v>
      </c>
      <c r="P107" s="12"/>
    </row>
    <row r="108" spans="1:16" ht="15.75" x14ac:dyDescent="0.25">
      <c r="A108" s="21" t="s">
        <v>315</v>
      </c>
      <c r="B108" s="21"/>
      <c r="C108" s="17">
        <f>ROUND(C105/B105-100%,3)</f>
        <v>4.0000000000000001E-3</v>
      </c>
      <c r="D108" s="17">
        <f>ROUND(D105/C105-100%,3)</f>
        <v>-6.0000000000000001E-3</v>
      </c>
      <c r="E108" s="17" t="s">
        <v>489</v>
      </c>
      <c r="F108" s="17" t="s">
        <v>489</v>
      </c>
      <c r="G108" s="17" t="s">
        <v>489</v>
      </c>
      <c r="H108" s="17" t="s">
        <v>489</v>
      </c>
      <c r="I108" s="17" t="s">
        <v>489</v>
      </c>
      <c r="J108" s="17" t="s">
        <v>489</v>
      </c>
      <c r="K108" s="17" t="s">
        <v>489</v>
      </c>
      <c r="L108" s="17" t="s">
        <v>489</v>
      </c>
      <c r="M108" s="17" t="s">
        <v>489</v>
      </c>
      <c r="N108" s="17" t="s">
        <v>489</v>
      </c>
      <c r="O108" s="17" t="s">
        <v>489</v>
      </c>
      <c r="P108" s="17" t="s">
        <v>489</v>
      </c>
    </row>
    <row r="111" spans="1:16" ht="15.75" x14ac:dyDescent="0.25">
      <c r="A111" s="282" t="s">
        <v>118</v>
      </c>
      <c r="B111" s="342" t="s">
        <v>18</v>
      </c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05" t="s">
        <v>418</v>
      </c>
      <c r="O111" s="306"/>
      <c r="P111" s="306"/>
    </row>
    <row r="112" spans="1:16" x14ac:dyDescent="0.25">
      <c r="A112" s="283"/>
      <c r="B112" s="181">
        <v>44562</v>
      </c>
      <c r="C112" s="181">
        <v>44593</v>
      </c>
      <c r="D112" s="181">
        <v>44621</v>
      </c>
      <c r="E112" s="181">
        <v>44652</v>
      </c>
      <c r="F112" s="181">
        <v>44682</v>
      </c>
      <c r="G112" s="181">
        <v>44713</v>
      </c>
      <c r="H112" s="181">
        <v>44743</v>
      </c>
      <c r="I112" s="181">
        <v>44774</v>
      </c>
      <c r="J112" s="181">
        <v>44805</v>
      </c>
      <c r="K112" s="181">
        <v>44835</v>
      </c>
      <c r="L112" s="181">
        <v>44866</v>
      </c>
      <c r="M112" s="181">
        <v>44896</v>
      </c>
      <c r="N112" s="182">
        <v>44927</v>
      </c>
      <c r="O112" s="181">
        <v>44958</v>
      </c>
      <c r="P112" s="181" t="s">
        <v>487</v>
      </c>
    </row>
    <row r="113" spans="1:16" x14ac:dyDescent="0.25">
      <c r="A113" s="66" t="s">
        <v>314</v>
      </c>
      <c r="B113" s="10">
        <v>8.4469999999999992</v>
      </c>
      <c r="C113" s="10">
        <v>8.423</v>
      </c>
      <c r="D113" s="10">
        <v>8.39</v>
      </c>
      <c r="E113" s="10" t="s">
        <v>489</v>
      </c>
      <c r="F113" s="10" t="s">
        <v>489</v>
      </c>
      <c r="G113" s="10" t="s">
        <v>489</v>
      </c>
      <c r="H113" s="10" t="s">
        <v>489</v>
      </c>
      <c r="I113" s="10" t="s">
        <v>489</v>
      </c>
      <c r="J113" s="10" t="s">
        <v>489</v>
      </c>
      <c r="K113" s="10" t="s">
        <v>489</v>
      </c>
      <c r="L113" s="10" t="s">
        <v>489</v>
      </c>
      <c r="M113" s="10" t="s">
        <v>489</v>
      </c>
      <c r="N113" s="10" t="s">
        <v>489</v>
      </c>
      <c r="O113" s="10" t="s">
        <v>489</v>
      </c>
      <c r="P113" s="68"/>
    </row>
    <row r="114" spans="1:16" ht="16.5" x14ac:dyDescent="0.25">
      <c r="A114" s="57" t="s">
        <v>449</v>
      </c>
      <c r="B114" s="12">
        <v>1.4E-2</v>
      </c>
      <c r="C114" s="12">
        <v>4.0000000000000001E-3</v>
      </c>
      <c r="D114" s="12">
        <v>4.0000000000000001E-3</v>
      </c>
      <c r="E114" s="12" t="s">
        <v>489</v>
      </c>
      <c r="F114" s="12" t="s">
        <v>489</v>
      </c>
      <c r="G114" s="12" t="s">
        <v>489</v>
      </c>
      <c r="H114" s="12" t="s">
        <v>489</v>
      </c>
      <c r="I114" s="12" t="s">
        <v>489</v>
      </c>
      <c r="J114" s="12" t="s">
        <v>489</v>
      </c>
      <c r="K114" s="12" t="s">
        <v>489</v>
      </c>
      <c r="L114" s="12" t="s">
        <v>489</v>
      </c>
      <c r="M114" s="12" t="s">
        <v>489</v>
      </c>
      <c r="N114" s="12" t="s">
        <v>489</v>
      </c>
      <c r="O114" s="12" t="s">
        <v>489</v>
      </c>
      <c r="P114" s="12"/>
    </row>
    <row r="115" spans="1:16" ht="16.5" x14ac:dyDescent="0.25">
      <c r="A115" s="57" t="s">
        <v>450</v>
      </c>
      <c r="B115" s="12">
        <v>-2.3E-2</v>
      </c>
      <c r="C115" s="12">
        <v>-2.8000000000000001E-2</v>
      </c>
      <c r="D115" s="12">
        <v>-3.6999999999999998E-2</v>
      </c>
      <c r="E115" s="12" t="s">
        <v>489</v>
      </c>
      <c r="F115" s="12" t="s">
        <v>489</v>
      </c>
      <c r="G115" s="12" t="s">
        <v>489</v>
      </c>
      <c r="H115" s="12" t="s">
        <v>489</v>
      </c>
      <c r="I115" s="12" t="s">
        <v>489</v>
      </c>
      <c r="J115" s="12" t="s">
        <v>489</v>
      </c>
      <c r="K115" s="12" t="s">
        <v>489</v>
      </c>
      <c r="L115" s="12" t="s">
        <v>489</v>
      </c>
      <c r="M115" s="12" t="s">
        <v>489</v>
      </c>
      <c r="N115" s="12" t="s">
        <v>489</v>
      </c>
      <c r="O115" s="12" t="s">
        <v>489</v>
      </c>
      <c r="P115" s="12"/>
    </row>
    <row r="116" spans="1:16" ht="15.75" x14ac:dyDescent="0.25">
      <c r="A116" s="21" t="s">
        <v>315</v>
      </c>
      <c r="B116" s="21"/>
      <c r="C116" s="17">
        <f>ROUND(C113/B113-100%,3)</f>
        <v>-3.0000000000000001E-3</v>
      </c>
      <c r="D116" s="17">
        <f>ROUND(D113/C113-100%,3)</f>
        <v>-4.0000000000000001E-3</v>
      </c>
      <c r="E116" s="17" t="s">
        <v>489</v>
      </c>
      <c r="F116" s="17" t="s">
        <v>489</v>
      </c>
      <c r="G116" s="17" t="s">
        <v>489</v>
      </c>
      <c r="H116" s="17" t="s">
        <v>489</v>
      </c>
      <c r="I116" s="17" t="s">
        <v>489</v>
      </c>
      <c r="J116" s="17" t="s">
        <v>489</v>
      </c>
      <c r="K116" s="17" t="s">
        <v>489</v>
      </c>
      <c r="L116" s="17" t="s">
        <v>489</v>
      </c>
      <c r="M116" s="17" t="s">
        <v>489</v>
      </c>
      <c r="N116" s="17" t="s">
        <v>489</v>
      </c>
      <c r="O116" s="17" t="s">
        <v>489</v>
      </c>
      <c r="P116" s="17" t="s">
        <v>489</v>
      </c>
    </row>
    <row r="119" spans="1:16" ht="15.75" x14ac:dyDescent="0.25">
      <c r="A119" s="282" t="s">
        <v>326</v>
      </c>
      <c r="B119" s="342" t="s">
        <v>18</v>
      </c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05" t="s">
        <v>418</v>
      </c>
      <c r="O119" s="306"/>
      <c r="P119" s="306"/>
    </row>
    <row r="120" spans="1:16" x14ac:dyDescent="0.25">
      <c r="A120" s="283"/>
      <c r="B120" s="181">
        <v>44562</v>
      </c>
      <c r="C120" s="181">
        <v>44593</v>
      </c>
      <c r="D120" s="181">
        <v>44621</v>
      </c>
      <c r="E120" s="181">
        <v>44652</v>
      </c>
      <c r="F120" s="181">
        <v>44682</v>
      </c>
      <c r="G120" s="181">
        <v>44713</v>
      </c>
      <c r="H120" s="181">
        <v>44743</v>
      </c>
      <c r="I120" s="181">
        <v>44774</v>
      </c>
      <c r="J120" s="181">
        <v>44805</v>
      </c>
      <c r="K120" s="181">
        <v>44835</v>
      </c>
      <c r="L120" s="181">
        <v>44866</v>
      </c>
      <c r="M120" s="181">
        <v>44896</v>
      </c>
      <c r="N120" s="182">
        <v>44927</v>
      </c>
      <c r="O120" s="181">
        <v>44958</v>
      </c>
      <c r="P120" s="181" t="s">
        <v>487</v>
      </c>
    </row>
    <row r="121" spans="1:16" x14ac:dyDescent="0.25">
      <c r="A121" s="66" t="s">
        <v>314</v>
      </c>
      <c r="B121" s="10">
        <v>46.38</v>
      </c>
      <c r="C121" s="10">
        <v>46.238</v>
      </c>
      <c r="D121" s="10">
        <v>46.1</v>
      </c>
      <c r="E121" s="10" t="s">
        <v>489</v>
      </c>
      <c r="F121" s="10" t="s">
        <v>489</v>
      </c>
      <c r="G121" s="10" t="s">
        <v>489</v>
      </c>
      <c r="H121" s="10" t="s">
        <v>489</v>
      </c>
      <c r="I121" s="10" t="s">
        <v>489</v>
      </c>
      <c r="J121" s="10" t="s">
        <v>489</v>
      </c>
      <c r="K121" s="10" t="s">
        <v>489</v>
      </c>
      <c r="L121" s="10" t="s">
        <v>489</v>
      </c>
      <c r="M121" s="10" t="s">
        <v>489</v>
      </c>
      <c r="N121" s="10" t="s">
        <v>489</v>
      </c>
      <c r="O121" s="10" t="s">
        <v>489</v>
      </c>
      <c r="P121" s="68"/>
    </row>
    <row r="122" spans="1:16" ht="16.5" x14ac:dyDescent="0.25">
      <c r="A122" s="57" t="s">
        <v>449</v>
      </c>
      <c r="B122" s="12">
        <v>0.36499999999999999</v>
      </c>
      <c r="C122" s="12">
        <v>0.09</v>
      </c>
      <c r="D122" s="12">
        <v>0.124</v>
      </c>
      <c r="E122" s="12" t="s">
        <v>489</v>
      </c>
      <c r="F122" s="12" t="s">
        <v>489</v>
      </c>
      <c r="G122" s="12" t="s">
        <v>489</v>
      </c>
      <c r="H122" s="12" t="s">
        <v>489</v>
      </c>
      <c r="I122" s="12" t="s">
        <v>489</v>
      </c>
      <c r="J122" s="12" t="s">
        <v>489</v>
      </c>
      <c r="K122" s="12" t="s">
        <v>489</v>
      </c>
      <c r="L122" s="12" t="s">
        <v>489</v>
      </c>
      <c r="M122" s="12" t="s">
        <v>489</v>
      </c>
      <c r="N122" s="12" t="s">
        <v>489</v>
      </c>
      <c r="O122" s="12" t="s">
        <v>489</v>
      </c>
      <c r="P122" s="12"/>
    </row>
    <row r="123" spans="1:16" ht="15" customHeight="1" x14ac:dyDescent="0.25">
      <c r="A123" s="57" t="s">
        <v>450</v>
      </c>
      <c r="B123" s="12">
        <v>-0.19500000000000001</v>
      </c>
      <c r="C123" s="12">
        <v>-0.23200000000000001</v>
      </c>
      <c r="D123" s="12">
        <v>-0.26200000000000001</v>
      </c>
      <c r="E123" s="12" t="s">
        <v>489</v>
      </c>
      <c r="F123" s="12" t="s">
        <v>489</v>
      </c>
      <c r="G123" s="12" t="s">
        <v>489</v>
      </c>
      <c r="H123" s="12" t="s">
        <v>489</v>
      </c>
      <c r="I123" s="12" t="s">
        <v>489</v>
      </c>
      <c r="J123" s="12" t="s">
        <v>489</v>
      </c>
      <c r="K123" s="12" t="s">
        <v>489</v>
      </c>
      <c r="L123" s="12" t="s">
        <v>489</v>
      </c>
      <c r="M123" s="12" t="s">
        <v>489</v>
      </c>
      <c r="N123" s="12" t="s">
        <v>489</v>
      </c>
      <c r="O123" s="12" t="s">
        <v>489</v>
      </c>
      <c r="P123" s="12"/>
    </row>
    <row r="124" spans="1:16" ht="15.75" x14ac:dyDescent="0.25">
      <c r="A124" s="21" t="s">
        <v>315</v>
      </c>
      <c r="B124" s="21"/>
      <c r="C124" s="17">
        <f>ROUND(C121/B121-100%,3)</f>
        <v>-3.0000000000000001E-3</v>
      </c>
      <c r="D124" s="17">
        <f>ROUND(D121/C121-100%,3)</f>
        <v>-3.0000000000000001E-3</v>
      </c>
      <c r="E124" s="17" t="s">
        <v>489</v>
      </c>
      <c r="F124" s="17" t="s">
        <v>489</v>
      </c>
      <c r="G124" s="17" t="s">
        <v>489</v>
      </c>
      <c r="H124" s="17" t="s">
        <v>489</v>
      </c>
      <c r="I124" s="17" t="s">
        <v>489</v>
      </c>
      <c r="J124" s="17" t="s">
        <v>489</v>
      </c>
      <c r="K124" s="17" t="s">
        <v>489</v>
      </c>
      <c r="L124" s="17" t="s">
        <v>489</v>
      </c>
      <c r="M124" s="17" t="s">
        <v>489</v>
      </c>
      <c r="N124" s="17" t="s">
        <v>489</v>
      </c>
      <c r="O124" s="17" t="s">
        <v>489</v>
      </c>
      <c r="P124" s="17" t="s">
        <v>489</v>
      </c>
    </row>
    <row r="127" spans="1:16" ht="76.5" customHeight="1" x14ac:dyDescent="0.25">
      <c r="A127" s="149"/>
      <c r="B127" s="278" t="s">
        <v>421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180"/>
    </row>
  </sheetData>
  <mergeCells count="47">
    <mergeCell ref="A45:A46"/>
    <mergeCell ref="B45:M45"/>
    <mergeCell ref="A1:P1"/>
    <mergeCell ref="N12:P12"/>
    <mergeCell ref="A95:A96"/>
    <mergeCell ref="B95:M95"/>
    <mergeCell ref="A3:A4"/>
    <mergeCell ref="B3:M3"/>
    <mergeCell ref="A12:A13"/>
    <mergeCell ref="B12:M12"/>
    <mergeCell ref="N3:P3"/>
    <mergeCell ref="A70:A71"/>
    <mergeCell ref="B70:M70"/>
    <mergeCell ref="A103:A104"/>
    <mergeCell ref="B103:M103"/>
    <mergeCell ref="A21:A22"/>
    <mergeCell ref="B21:M21"/>
    <mergeCell ref="A79:A80"/>
    <mergeCell ref="B79:M79"/>
    <mergeCell ref="A87:A88"/>
    <mergeCell ref="B87:M87"/>
    <mergeCell ref="A29:A30"/>
    <mergeCell ref="B29:M29"/>
    <mergeCell ref="A37:A38"/>
    <mergeCell ref="B37:M37"/>
    <mergeCell ref="A54:A55"/>
    <mergeCell ref="B54:M54"/>
    <mergeCell ref="A62:A63"/>
    <mergeCell ref="B62:M62"/>
    <mergeCell ref="A111:A112"/>
    <mergeCell ref="B111:M111"/>
    <mergeCell ref="A119:A120"/>
    <mergeCell ref="B119:M119"/>
    <mergeCell ref="B127:N127"/>
    <mergeCell ref="N103:P103"/>
    <mergeCell ref="N111:P111"/>
    <mergeCell ref="N119:P119"/>
    <mergeCell ref="N21:P21"/>
    <mergeCell ref="N29:P29"/>
    <mergeCell ref="N37:P37"/>
    <mergeCell ref="N45:P45"/>
    <mergeCell ref="N54:P54"/>
    <mergeCell ref="N62:P62"/>
    <mergeCell ref="N70:P70"/>
    <mergeCell ref="N79:P79"/>
    <mergeCell ref="N87:P87"/>
    <mergeCell ref="N95:P95"/>
  </mergeCells>
  <hyperlinks>
    <hyperlink ref="R1" location="Навигация!A1" display="Навигация"/>
  </hyperlink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G1" sqref="G1"/>
    </sheetView>
  </sheetViews>
  <sheetFormatPr defaultRowHeight="15" x14ac:dyDescent="0.25"/>
  <cols>
    <col min="1" max="1" width="12.42578125" customWidth="1"/>
    <col min="2" max="2" width="26.28515625" customWidth="1"/>
    <col min="3" max="6" width="25" customWidth="1"/>
  </cols>
  <sheetData>
    <row r="1" spans="1:8" ht="18" customHeight="1" x14ac:dyDescent="0.25">
      <c r="A1" s="281" t="s">
        <v>427</v>
      </c>
      <c r="B1" s="281"/>
      <c r="C1" s="281"/>
      <c r="D1" s="281"/>
      <c r="E1" s="281"/>
      <c r="F1" s="281"/>
      <c r="H1" s="27" t="s">
        <v>0</v>
      </c>
    </row>
    <row r="2" spans="1:8" ht="18" customHeight="1" x14ac:dyDescent="0.25">
      <c r="H2" s="27"/>
    </row>
    <row r="3" spans="1:8" ht="18" customHeight="1" x14ac:dyDescent="0.25">
      <c r="A3" s="343" t="s">
        <v>34</v>
      </c>
      <c r="B3" s="343"/>
      <c r="C3" s="343"/>
      <c r="D3" s="343"/>
      <c r="E3" s="343"/>
      <c r="F3" s="343"/>
    </row>
    <row r="4" spans="1:8" ht="30.75" customHeight="1" x14ac:dyDescent="0.25">
      <c r="A4" s="50" t="s">
        <v>145</v>
      </c>
      <c r="B4" s="51" t="s">
        <v>146</v>
      </c>
      <c r="C4" s="50" t="s">
        <v>471</v>
      </c>
      <c r="D4" s="50" t="s">
        <v>124</v>
      </c>
      <c r="E4" s="50" t="s">
        <v>125</v>
      </c>
      <c r="F4" s="50" t="s">
        <v>126</v>
      </c>
    </row>
    <row r="5" spans="1:8" ht="15.75" customHeight="1" x14ac:dyDescent="0.25">
      <c r="A5" s="36" t="s">
        <v>47</v>
      </c>
      <c r="B5" s="36" t="s">
        <v>136</v>
      </c>
      <c r="C5" s="52" t="s">
        <v>489</v>
      </c>
      <c r="D5" s="53" t="s">
        <v>489</v>
      </c>
      <c r="E5" s="54" t="s">
        <v>489</v>
      </c>
      <c r="F5" s="53" t="s">
        <v>489</v>
      </c>
    </row>
    <row r="6" spans="1:8" ht="15.75" customHeight="1" x14ac:dyDescent="0.25">
      <c r="A6" s="36" t="s">
        <v>127</v>
      </c>
      <c r="B6" s="36" t="s">
        <v>137</v>
      </c>
      <c r="C6" s="52" t="s">
        <v>489</v>
      </c>
      <c r="D6" s="53" t="s">
        <v>489</v>
      </c>
      <c r="E6" s="54" t="s">
        <v>489</v>
      </c>
      <c r="F6" s="53" t="s">
        <v>489</v>
      </c>
    </row>
    <row r="7" spans="1:8" ht="15.75" customHeight="1" x14ac:dyDescent="0.25">
      <c r="A7" s="36" t="s">
        <v>128</v>
      </c>
      <c r="B7" s="36" t="s">
        <v>138</v>
      </c>
      <c r="C7" s="52" t="s">
        <v>489</v>
      </c>
      <c r="D7" s="53" t="s">
        <v>489</v>
      </c>
      <c r="E7" s="54" t="s">
        <v>489</v>
      </c>
      <c r="F7" s="53" t="s">
        <v>489</v>
      </c>
    </row>
    <row r="8" spans="1:8" ht="15.75" customHeight="1" x14ac:dyDescent="0.25">
      <c r="A8" s="36" t="s">
        <v>129</v>
      </c>
      <c r="B8" s="36" t="s">
        <v>140</v>
      </c>
      <c r="C8" s="52" t="s">
        <v>489</v>
      </c>
      <c r="D8" s="53" t="s">
        <v>489</v>
      </c>
      <c r="E8" s="54" t="s">
        <v>489</v>
      </c>
      <c r="F8" s="53" t="s">
        <v>489</v>
      </c>
    </row>
    <row r="9" spans="1:8" ht="15.75" customHeight="1" x14ac:dyDescent="0.25">
      <c r="A9" s="36" t="s">
        <v>130</v>
      </c>
      <c r="B9" s="36" t="s">
        <v>139</v>
      </c>
      <c r="C9" s="52" t="s">
        <v>489</v>
      </c>
      <c r="D9" s="53" t="s">
        <v>489</v>
      </c>
      <c r="E9" s="54" t="s">
        <v>489</v>
      </c>
      <c r="F9" s="53" t="s">
        <v>489</v>
      </c>
    </row>
    <row r="10" spans="1:8" ht="15.75" customHeight="1" x14ac:dyDescent="0.25">
      <c r="A10" s="36" t="s">
        <v>131</v>
      </c>
      <c r="B10" s="36" t="s">
        <v>467</v>
      </c>
      <c r="C10" s="52" t="s">
        <v>489</v>
      </c>
      <c r="D10" s="53" t="s">
        <v>489</v>
      </c>
      <c r="E10" s="54" t="s">
        <v>489</v>
      </c>
      <c r="F10" s="53" t="s">
        <v>489</v>
      </c>
    </row>
    <row r="11" spans="1:8" ht="15.75" customHeight="1" x14ac:dyDescent="0.25">
      <c r="A11" s="36" t="s">
        <v>132</v>
      </c>
      <c r="B11" s="36" t="s">
        <v>142</v>
      </c>
      <c r="C11" s="52" t="s">
        <v>489</v>
      </c>
      <c r="D11" s="53" t="s">
        <v>489</v>
      </c>
      <c r="E11" s="54" t="s">
        <v>489</v>
      </c>
      <c r="F11" s="53" t="s">
        <v>489</v>
      </c>
    </row>
    <row r="12" spans="1:8" ht="15.75" customHeight="1" x14ac:dyDescent="0.25">
      <c r="A12" s="36" t="s">
        <v>133</v>
      </c>
      <c r="B12" s="36" t="s">
        <v>141</v>
      </c>
      <c r="C12" s="52" t="s">
        <v>489</v>
      </c>
      <c r="D12" s="53" t="s">
        <v>489</v>
      </c>
      <c r="E12" s="54" t="s">
        <v>489</v>
      </c>
      <c r="F12" s="53" t="s">
        <v>489</v>
      </c>
    </row>
    <row r="13" spans="1:8" ht="15.75" customHeight="1" x14ac:dyDescent="0.25">
      <c r="A13" s="36" t="s">
        <v>134</v>
      </c>
      <c r="B13" s="36" t="s">
        <v>143</v>
      </c>
      <c r="C13" s="52" t="s">
        <v>489</v>
      </c>
      <c r="D13" s="53" t="s">
        <v>489</v>
      </c>
      <c r="E13" s="54" t="s">
        <v>489</v>
      </c>
      <c r="F13" s="53" t="s">
        <v>489</v>
      </c>
    </row>
    <row r="14" spans="1:8" ht="15.75" customHeight="1" x14ac:dyDescent="0.25">
      <c r="A14" s="36" t="s">
        <v>135</v>
      </c>
      <c r="B14" s="36" t="s">
        <v>144</v>
      </c>
      <c r="C14" s="52" t="s">
        <v>489</v>
      </c>
      <c r="D14" s="53" t="s">
        <v>489</v>
      </c>
      <c r="E14" s="54" t="s">
        <v>489</v>
      </c>
      <c r="F14" s="53" t="s">
        <v>489</v>
      </c>
    </row>
    <row r="16" spans="1:8" ht="18" customHeight="1" x14ac:dyDescent="0.25">
      <c r="A16" s="343" t="s">
        <v>116</v>
      </c>
      <c r="B16" s="343"/>
      <c r="C16" s="343"/>
      <c r="D16" s="343"/>
      <c r="E16" s="343"/>
      <c r="F16" s="343"/>
    </row>
    <row r="17" spans="1:6" ht="30.75" customHeight="1" x14ac:dyDescent="0.25">
      <c r="A17" s="50" t="s">
        <v>145</v>
      </c>
      <c r="B17" s="51" t="s">
        <v>146</v>
      </c>
      <c r="C17" s="50" t="s">
        <v>471</v>
      </c>
      <c r="D17" s="50" t="s">
        <v>124</v>
      </c>
      <c r="E17" s="50" t="s">
        <v>125</v>
      </c>
      <c r="F17" s="50" t="s">
        <v>126</v>
      </c>
    </row>
    <row r="18" spans="1:6" x14ac:dyDescent="0.25">
      <c r="A18" s="36" t="s">
        <v>47</v>
      </c>
      <c r="B18" s="36" t="s">
        <v>137</v>
      </c>
      <c r="C18" s="52" t="s">
        <v>489</v>
      </c>
      <c r="D18" s="53" t="s">
        <v>489</v>
      </c>
      <c r="E18" s="54" t="s">
        <v>489</v>
      </c>
      <c r="F18" s="53" t="s">
        <v>489</v>
      </c>
    </row>
    <row r="19" spans="1:6" x14ac:dyDescent="0.25">
      <c r="A19" s="36" t="s">
        <v>127</v>
      </c>
      <c r="B19" s="36" t="s">
        <v>467</v>
      </c>
      <c r="C19" s="52" t="s">
        <v>489</v>
      </c>
      <c r="D19" s="53" t="s">
        <v>489</v>
      </c>
      <c r="E19" s="54" t="s">
        <v>489</v>
      </c>
      <c r="F19" s="53" t="s">
        <v>489</v>
      </c>
    </row>
    <row r="20" spans="1:6" x14ac:dyDescent="0.25">
      <c r="A20" s="36" t="s">
        <v>128</v>
      </c>
      <c r="B20" s="36" t="s">
        <v>245</v>
      </c>
      <c r="C20" s="52" t="s">
        <v>489</v>
      </c>
      <c r="D20" s="53" t="s">
        <v>489</v>
      </c>
      <c r="E20" s="54" t="s">
        <v>489</v>
      </c>
      <c r="F20" s="53" t="s">
        <v>489</v>
      </c>
    </row>
    <row r="21" spans="1:6" x14ac:dyDescent="0.25">
      <c r="A21" s="36" t="s">
        <v>129</v>
      </c>
      <c r="B21" s="36" t="s">
        <v>246</v>
      </c>
      <c r="C21" s="52" t="s">
        <v>489</v>
      </c>
      <c r="D21" s="53" t="s">
        <v>489</v>
      </c>
      <c r="E21" s="54" t="s">
        <v>489</v>
      </c>
      <c r="F21" s="53" t="s">
        <v>489</v>
      </c>
    </row>
    <row r="22" spans="1:6" ht="28.5" x14ac:dyDescent="0.25">
      <c r="A22" s="36" t="s">
        <v>130</v>
      </c>
      <c r="B22" s="20" t="s">
        <v>247</v>
      </c>
      <c r="C22" s="52" t="s">
        <v>489</v>
      </c>
      <c r="D22" s="53" t="s">
        <v>489</v>
      </c>
      <c r="E22" s="54" t="s">
        <v>489</v>
      </c>
      <c r="F22" s="53" t="s">
        <v>489</v>
      </c>
    </row>
    <row r="23" spans="1:6" x14ac:dyDescent="0.25">
      <c r="A23" s="36" t="s">
        <v>131</v>
      </c>
      <c r="B23" s="36" t="s">
        <v>248</v>
      </c>
      <c r="C23" s="52" t="s">
        <v>489</v>
      </c>
      <c r="D23" s="53" t="s">
        <v>489</v>
      </c>
      <c r="E23" s="54" t="s">
        <v>489</v>
      </c>
      <c r="F23" s="53" t="s">
        <v>489</v>
      </c>
    </row>
    <row r="25" spans="1:6" ht="18" customHeight="1" x14ac:dyDescent="0.25">
      <c r="A25" s="343" t="s">
        <v>36</v>
      </c>
      <c r="B25" s="343"/>
      <c r="C25" s="343"/>
      <c r="D25" s="343"/>
      <c r="E25" s="343"/>
      <c r="F25" s="343"/>
    </row>
    <row r="26" spans="1:6" ht="30.75" customHeight="1" x14ac:dyDescent="0.25">
      <c r="A26" s="50" t="s">
        <v>145</v>
      </c>
      <c r="B26" s="51" t="s">
        <v>146</v>
      </c>
      <c r="C26" s="50" t="s">
        <v>471</v>
      </c>
      <c r="D26" s="50" t="s">
        <v>124</v>
      </c>
      <c r="E26" s="50" t="s">
        <v>125</v>
      </c>
      <c r="F26" s="50" t="s">
        <v>126</v>
      </c>
    </row>
    <row r="27" spans="1:6" x14ac:dyDescent="0.25">
      <c r="A27" s="36" t="s">
        <v>47</v>
      </c>
      <c r="B27" s="36" t="s">
        <v>249</v>
      </c>
      <c r="C27" s="52" t="s">
        <v>489</v>
      </c>
      <c r="D27" s="53" t="s">
        <v>489</v>
      </c>
      <c r="E27" s="54" t="s">
        <v>489</v>
      </c>
      <c r="F27" s="53" t="s">
        <v>489</v>
      </c>
    </row>
    <row r="28" spans="1:6" x14ac:dyDescent="0.25">
      <c r="A28" s="36" t="s">
        <v>127</v>
      </c>
      <c r="B28" s="36" t="s">
        <v>250</v>
      </c>
      <c r="C28" s="52" t="s">
        <v>489</v>
      </c>
      <c r="D28" s="53" t="s">
        <v>489</v>
      </c>
      <c r="E28" s="54" t="s">
        <v>489</v>
      </c>
      <c r="F28" s="53" t="s">
        <v>489</v>
      </c>
    </row>
    <row r="29" spans="1:6" ht="18" customHeight="1" x14ac:dyDescent="0.25">
      <c r="A29" s="36" t="s">
        <v>128</v>
      </c>
      <c r="B29" s="36" t="s">
        <v>251</v>
      </c>
      <c r="C29" s="52" t="s">
        <v>489</v>
      </c>
      <c r="D29" s="53" t="s">
        <v>489</v>
      </c>
      <c r="E29" s="54" t="s">
        <v>489</v>
      </c>
      <c r="F29" s="53" t="s">
        <v>489</v>
      </c>
    </row>
    <row r="30" spans="1:6" x14ac:dyDescent="0.25">
      <c r="A30" s="36" t="s">
        <v>129</v>
      </c>
      <c r="B30" s="36" t="s">
        <v>252</v>
      </c>
      <c r="C30" s="52" t="s">
        <v>489</v>
      </c>
      <c r="D30" s="53" t="s">
        <v>489</v>
      </c>
      <c r="E30" s="54" t="s">
        <v>489</v>
      </c>
      <c r="F30" s="53" t="s">
        <v>489</v>
      </c>
    </row>
    <row r="31" spans="1:6" x14ac:dyDescent="0.25">
      <c r="A31" s="36" t="s">
        <v>130</v>
      </c>
      <c r="B31" s="36" t="s">
        <v>253</v>
      </c>
      <c r="C31" s="52" t="s">
        <v>489</v>
      </c>
      <c r="D31" s="53" t="s">
        <v>489</v>
      </c>
      <c r="E31" s="54" t="s">
        <v>489</v>
      </c>
      <c r="F31" s="53" t="s">
        <v>489</v>
      </c>
    </row>
    <row r="32" spans="1:6" x14ac:dyDescent="0.25">
      <c r="A32" s="36" t="s">
        <v>131</v>
      </c>
      <c r="B32" s="36" t="s">
        <v>254</v>
      </c>
      <c r="C32" s="52" t="s">
        <v>489</v>
      </c>
      <c r="D32" s="53" t="s">
        <v>489</v>
      </c>
      <c r="E32" s="54" t="s">
        <v>489</v>
      </c>
      <c r="F32" s="53" t="s">
        <v>489</v>
      </c>
    </row>
    <row r="33" spans="1:6" x14ac:dyDescent="0.25">
      <c r="A33" s="36" t="s">
        <v>132</v>
      </c>
      <c r="B33" s="36" t="s">
        <v>405</v>
      </c>
      <c r="C33" s="52" t="s">
        <v>489</v>
      </c>
      <c r="D33" s="53" t="s">
        <v>489</v>
      </c>
      <c r="E33" s="54" t="s">
        <v>489</v>
      </c>
      <c r="F33" s="53" t="s">
        <v>489</v>
      </c>
    </row>
    <row r="35" spans="1:6" ht="18" customHeight="1" x14ac:dyDescent="0.25">
      <c r="A35" s="343" t="s">
        <v>35</v>
      </c>
      <c r="B35" s="343"/>
      <c r="C35" s="343"/>
      <c r="D35" s="343"/>
      <c r="E35" s="343"/>
      <c r="F35" s="343"/>
    </row>
    <row r="36" spans="1:6" ht="30.75" customHeight="1" x14ac:dyDescent="0.25">
      <c r="A36" s="50" t="s">
        <v>145</v>
      </c>
      <c r="B36" s="51" t="s">
        <v>146</v>
      </c>
      <c r="C36" s="50" t="s">
        <v>471</v>
      </c>
      <c r="D36" s="50" t="s">
        <v>124</v>
      </c>
      <c r="E36" s="50" t="s">
        <v>125</v>
      </c>
      <c r="F36" s="50" t="s">
        <v>126</v>
      </c>
    </row>
    <row r="37" spans="1:6" x14ac:dyDescent="0.25">
      <c r="A37" s="36" t="s">
        <v>47</v>
      </c>
      <c r="B37" s="36" t="s">
        <v>255</v>
      </c>
      <c r="C37" s="52" t="s">
        <v>489</v>
      </c>
      <c r="D37" s="53" t="s">
        <v>489</v>
      </c>
      <c r="E37" s="54" t="s">
        <v>489</v>
      </c>
      <c r="F37" s="53" t="s">
        <v>489</v>
      </c>
    </row>
    <row r="38" spans="1:6" x14ac:dyDescent="0.25">
      <c r="A38" s="36" t="s">
        <v>127</v>
      </c>
      <c r="B38" s="36" t="s">
        <v>139</v>
      </c>
      <c r="C38" s="52" t="s">
        <v>489</v>
      </c>
      <c r="D38" s="53" t="s">
        <v>489</v>
      </c>
      <c r="E38" s="54" t="s">
        <v>489</v>
      </c>
      <c r="F38" s="53" t="s">
        <v>489</v>
      </c>
    </row>
    <row r="39" spans="1:6" x14ac:dyDescent="0.25">
      <c r="A39" s="36" t="s">
        <v>128</v>
      </c>
      <c r="B39" s="36" t="s">
        <v>256</v>
      </c>
      <c r="C39" s="52" t="s">
        <v>489</v>
      </c>
      <c r="D39" s="53" t="s">
        <v>489</v>
      </c>
      <c r="E39" s="54" t="s">
        <v>489</v>
      </c>
      <c r="F39" s="53" t="s">
        <v>489</v>
      </c>
    </row>
    <row r="40" spans="1:6" x14ac:dyDescent="0.25">
      <c r="A40" s="36" t="s">
        <v>129</v>
      </c>
      <c r="B40" s="36" t="s">
        <v>257</v>
      </c>
      <c r="C40" s="52" t="s">
        <v>489</v>
      </c>
      <c r="D40" s="53" t="s">
        <v>489</v>
      </c>
      <c r="E40" s="54" t="s">
        <v>489</v>
      </c>
      <c r="F40" s="53" t="s">
        <v>489</v>
      </c>
    </row>
    <row r="41" spans="1:6" x14ac:dyDescent="0.25">
      <c r="A41" s="36" t="s">
        <v>130</v>
      </c>
      <c r="B41" s="84" t="s">
        <v>249</v>
      </c>
      <c r="C41" s="52" t="s">
        <v>489</v>
      </c>
      <c r="D41" s="53" t="s">
        <v>489</v>
      </c>
      <c r="E41" s="54" t="s">
        <v>489</v>
      </c>
      <c r="F41" s="53" t="s">
        <v>489</v>
      </c>
    </row>
    <row r="42" spans="1:6" ht="18" customHeight="1" x14ac:dyDescent="0.25">
      <c r="A42" s="36" t="s">
        <v>131</v>
      </c>
      <c r="B42" s="36" t="s">
        <v>258</v>
      </c>
      <c r="C42" s="52" t="s">
        <v>489</v>
      </c>
      <c r="D42" s="53" t="s">
        <v>489</v>
      </c>
      <c r="E42" s="54" t="s">
        <v>489</v>
      </c>
      <c r="F42" s="53" t="s">
        <v>489</v>
      </c>
    </row>
    <row r="43" spans="1:6" x14ac:dyDescent="0.25">
      <c r="A43" s="36" t="s">
        <v>132</v>
      </c>
      <c r="B43" s="36" t="s">
        <v>259</v>
      </c>
      <c r="C43" s="52" t="s">
        <v>489</v>
      </c>
      <c r="D43" s="53" t="s">
        <v>489</v>
      </c>
      <c r="E43" s="54" t="s">
        <v>489</v>
      </c>
      <c r="F43" s="53" t="s">
        <v>489</v>
      </c>
    </row>
    <row r="44" spans="1:6" ht="18" customHeight="1" x14ac:dyDescent="0.25"/>
    <row r="45" spans="1:6" ht="18" customHeight="1" x14ac:dyDescent="0.25">
      <c r="A45" s="343" t="s">
        <v>33</v>
      </c>
      <c r="B45" s="343"/>
      <c r="C45" s="343"/>
      <c r="D45" s="343"/>
      <c r="E45" s="343"/>
      <c r="F45" s="343"/>
    </row>
    <row r="46" spans="1:6" ht="30.75" customHeight="1" x14ac:dyDescent="0.25">
      <c r="A46" s="50" t="s">
        <v>145</v>
      </c>
      <c r="B46" s="51" t="s">
        <v>146</v>
      </c>
      <c r="C46" s="50" t="s">
        <v>471</v>
      </c>
      <c r="D46" s="50" t="s">
        <v>124</v>
      </c>
      <c r="E46" s="50" t="s">
        <v>125</v>
      </c>
      <c r="F46" s="50" t="s">
        <v>126</v>
      </c>
    </row>
    <row r="47" spans="1:6" ht="15.75" customHeight="1" x14ac:dyDescent="0.25">
      <c r="A47" s="36" t="s">
        <v>47</v>
      </c>
      <c r="B47" s="36" t="s">
        <v>260</v>
      </c>
      <c r="C47" s="52" t="s">
        <v>489</v>
      </c>
      <c r="D47" s="53" t="s">
        <v>489</v>
      </c>
      <c r="E47" s="54" t="s">
        <v>489</v>
      </c>
      <c r="F47" s="53" t="s">
        <v>489</v>
      </c>
    </row>
    <row r="48" spans="1:6" ht="15.75" customHeight="1" x14ac:dyDescent="0.25">
      <c r="A48" s="36" t="s">
        <v>127</v>
      </c>
      <c r="B48" s="36" t="s">
        <v>261</v>
      </c>
      <c r="C48" s="52" t="s">
        <v>489</v>
      </c>
      <c r="D48" s="53" t="s">
        <v>489</v>
      </c>
      <c r="E48" s="54" t="s">
        <v>489</v>
      </c>
      <c r="F48" s="53" t="s">
        <v>489</v>
      </c>
    </row>
    <row r="49" spans="1:6" ht="15.75" customHeight="1" x14ac:dyDescent="0.25">
      <c r="A49" s="36" t="s">
        <v>128</v>
      </c>
      <c r="B49" s="36" t="s">
        <v>262</v>
      </c>
      <c r="C49" s="52" t="s">
        <v>489</v>
      </c>
      <c r="D49" s="53" t="s">
        <v>489</v>
      </c>
      <c r="E49" s="54" t="s">
        <v>489</v>
      </c>
      <c r="F49" s="53" t="s">
        <v>489</v>
      </c>
    </row>
    <row r="50" spans="1:6" ht="15.75" customHeight="1" x14ac:dyDescent="0.25">
      <c r="A50" s="36" t="s">
        <v>129</v>
      </c>
      <c r="B50" s="36" t="s">
        <v>263</v>
      </c>
      <c r="C50" s="52" t="s">
        <v>489</v>
      </c>
      <c r="D50" s="53" t="s">
        <v>489</v>
      </c>
      <c r="E50" s="54" t="s">
        <v>489</v>
      </c>
      <c r="F50" s="53" t="s">
        <v>489</v>
      </c>
    </row>
    <row r="51" spans="1:6" x14ac:dyDescent="0.25">
      <c r="A51" s="36" t="s">
        <v>130</v>
      </c>
      <c r="B51" s="36" t="s">
        <v>264</v>
      </c>
      <c r="C51" s="52" t="s">
        <v>489</v>
      </c>
      <c r="D51" s="53" t="s">
        <v>489</v>
      </c>
      <c r="E51" s="54" t="s">
        <v>489</v>
      </c>
      <c r="F51" s="53" t="s">
        <v>489</v>
      </c>
    </row>
    <row r="52" spans="1:6" ht="18" customHeight="1" x14ac:dyDescent="0.25"/>
    <row r="53" spans="1:6" ht="18" customHeight="1" x14ac:dyDescent="0.25">
      <c r="A53" s="343" t="s">
        <v>3</v>
      </c>
      <c r="B53" s="343"/>
      <c r="C53" s="343"/>
      <c r="D53" s="343"/>
      <c r="E53" s="343"/>
      <c r="F53" s="343"/>
    </row>
    <row r="54" spans="1:6" ht="31.5" customHeight="1" x14ac:dyDescent="0.25">
      <c r="A54" s="50" t="s">
        <v>145</v>
      </c>
      <c r="B54" s="51" t="s">
        <v>146</v>
      </c>
      <c r="C54" s="50" t="s">
        <v>471</v>
      </c>
      <c r="D54" s="50" t="s">
        <v>124</v>
      </c>
      <c r="E54" s="50" t="s">
        <v>125</v>
      </c>
      <c r="F54" s="50" t="s">
        <v>126</v>
      </c>
    </row>
    <row r="55" spans="1:6" ht="15.75" customHeight="1" x14ac:dyDescent="0.25">
      <c r="A55" s="36" t="s">
        <v>47</v>
      </c>
      <c r="B55" s="36" t="s">
        <v>265</v>
      </c>
      <c r="C55" s="52" t="s">
        <v>489</v>
      </c>
      <c r="D55" s="53" t="s">
        <v>489</v>
      </c>
      <c r="E55" s="54" t="s">
        <v>489</v>
      </c>
      <c r="F55" s="53" t="s">
        <v>489</v>
      </c>
    </row>
    <row r="56" spans="1:6" ht="15.75" customHeight="1" x14ac:dyDescent="0.25">
      <c r="A56" s="36" t="s">
        <v>127</v>
      </c>
      <c r="B56" s="36" t="s">
        <v>266</v>
      </c>
      <c r="C56" s="52" t="s">
        <v>489</v>
      </c>
      <c r="D56" s="53" t="s">
        <v>489</v>
      </c>
      <c r="E56" s="54" t="s">
        <v>489</v>
      </c>
      <c r="F56" s="53" t="s">
        <v>489</v>
      </c>
    </row>
    <row r="57" spans="1:6" ht="15.75" customHeight="1" x14ac:dyDescent="0.25">
      <c r="A57" s="36" t="s">
        <v>128</v>
      </c>
      <c r="B57" s="36" t="s">
        <v>268</v>
      </c>
      <c r="C57" s="52" t="s">
        <v>489</v>
      </c>
      <c r="D57" s="53" t="s">
        <v>489</v>
      </c>
      <c r="E57" s="54" t="s">
        <v>489</v>
      </c>
      <c r="F57" s="53" t="s">
        <v>489</v>
      </c>
    </row>
    <row r="58" spans="1:6" ht="15.75" customHeight="1" x14ac:dyDescent="0.25">
      <c r="A58" s="36" t="s">
        <v>129</v>
      </c>
      <c r="B58" s="84" t="s">
        <v>267</v>
      </c>
      <c r="C58" s="52" t="s">
        <v>489</v>
      </c>
      <c r="D58" s="53" t="s">
        <v>489</v>
      </c>
      <c r="E58" s="54" t="s">
        <v>489</v>
      </c>
      <c r="F58" s="53" t="s">
        <v>489</v>
      </c>
    </row>
    <row r="59" spans="1:6" ht="15.75" customHeight="1" x14ac:dyDescent="0.25">
      <c r="A59" s="36" t="s">
        <v>130</v>
      </c>
      <c r="B59" s="36" t="s">
        <v>270</v>
      </c>
      <c r="C59" s="52" t="s">
        <v>489</v>
      </c>
      <c r="D59" s="53" t="s">
        <v>489</v>
      </c>
      <c r="E59" s="54" t="s">
        <v>489</v>
      </c>
      <c r="F59" s="53" t="s">
        <v>489</v>
      </c>
    </row>
    <row r="60" spans="1:6" ht="15.75" customHeight="1" x14ac:dyDescent="0.25">
      <c r="A60" s="36" t="s">
        <v>131</v>
      </c>
      <c r="B60" s="36" t="s">
        <v>136</v>
      </c>
      <c r="C60" s="52" t="s">
        <v>489</v>
      </c>
      <c r="D60" s="53" t="s">
        <v>489</v>
      </c>
      <c r="E60" s="54" t="s">
        <v>489</v>
      </c>
      <c r="F60" s="53" t="s">
        <v>489</v>
      </c>
    </row>
    <row r="61" spans="1:6" ht="15.75" customHeight="1" x14ac:dyDescent="0.25">
      <c r="A61" s="36" t="s">
        <v>132</v>
      </c>
      <c r="B61" s="36" t="s">
        <v>246</v>
      </c>
      <c r="C61" s="52" t="s">
        <v>489</v>
      </c>
      <c r="D61" s="53" t="s">
        <v>489</v>
      </c>
      <c r="E61" s="54" t="s">
        <v>489</v>
      </c>
      <c r="F61" s="53" t="s">
        <v>489</v>
      </c>
    </row>
    <row r="62" spans="1:6" ht="15.75" customHeight="1" x14ac:dyDescent="0.25">
      <c r="A62" s="36" t="s">
        <v>133</v>
      </c>
      <c r="B62" s="36" t="s">
        <v>269</v>
      </c>
      <c r="C62" s="52" t="s">
        <v>489</v>
      </c>
      <c r="D62" s="53" t="s">
        <v>489</v>
      </c>
      <c r="E62" s="54" t="s">
        <v>489</v>
      </c>
      <c r="F62" s="53" t="s">
        <v>489</v>
      </c>
    </row>
    <row r="63" spans="1:6" ht="15.75" customHeight="1" x14ac:dyDescent="0.25">
      <c r="A63" s="36" t="s">
        <v>134</v>
      </c>
      <c r="B63" s="36" t="s">
        <v>271</v>
      </c>
      <c r="C63" s="52" t="s">
        <v>489</v>
      </c>
      <c r="D63" s="53" t="s">
        <v>489</v>
      </c>
      <c r="E63" s="54" t="s">
        <v>489</v>
      </c>
      <c r="F63" s="53" t="s">
        <v>489</v>
      </c>
    </row>
    <row r="64" spans="1:6" x14ac:dyDescent="0.25">
      <c r="A64" s="36" t="s">
        <v>135</v>
      </c>
      <c r="B64" s="36" t="s">
        <v>472</v>
      </c>
      <c r="C64" s="52" t="s">
        <v>489</v>
      </c>
      <c r="D64" s="53" t="s">
        <v>489</v>
      </c>
      <c r="E64" s="54" t="s">
        <v>489</v>
      </c>
      <c r="F64" s="53" t="s">
        <v>489</v>
      </c>
    </row>
    <row r="65" spans="1:13" ht="18" customHeight="1" x14ac:dyDescent="0.25"/>
    <row r="66" spans="1:13" ht="18" customHeight="1" x14ac:dyDescent="0.25">
      <c r="A66" s="343" t="s">
        <v>160</v>
      </c>
      <c r="B66" s="343"/>
      <c r="C66" s="343"/>
      <c r="D66" s="343"/>
      <c r="E66" s="343"/>
      <c r="F66" s="343"/>
    </row>
    <row r="67" spans="1:13" ht="28.5" x14ac:dyDescent="0.25">
      <c r="A67" s="50" t="s">
        <v>145</v>
      </c>
      <c r="B67" s="51" t="s">
        <v>146</v>
      </c>
      <c r="C67" s="50" t="s">
        <v>471</v>
      </c>
      <c r="D67" s="50" t="s">
        <v>124</v>
      </c>
      <c r="E67" s="50" t="s">
        <v>125</v>
      </c>
      <c r="F67" s="50" t="s">
        <v>126</v>
      </c>
    </row>
    <row r="68" spans="1:13" x14ac:dyDescent="0.25">
      <c r="A68" s="36" t="s">
        <v>47</v>
      </c>
      <c r="B68" s="36" t="s">
        <v>272</v>
      </c>
      <c r="C68" s="52" t="s">
        <v>489</v>
      </c>
      <c r="D68" s="53" t="s">
        <v>489</v>
      </c>
      <c r="E68" s="54" t="s">
        <v>489</v>
      </c>
      <c r="F68" s="53" t="s">
        <v>489</v>
      </c>
    </row>
    <row r="69" spans="1:13" x14ac:dyDescent="0.25">
      <c r="A69" s="36" t="s">
        <v>127</v>
      </c>
      <c r="B69" s="36" t="s">
        <v>141</v>
      </c>
      <c r="C69" s="52" t="s">
        <v>489</v>
      </c>
      <c r="D69" s="53" t="s">
        <v>489</v>
      </c>
      <c r="E69" s="54" t="s">
        <v>489</v>
      </c>
      <c r="F69" s="53" t="s">
        <v>489</v>
      </c>
    </row>
    <row r="70" spans="1:13" x14ac:dyDescent="0.25">
      <c r="A70" s="36" t="s">
        <v>128</v>
      </c>
      <c r="B70" s="36" t="s">
        <v>273</v>
      </c>
      <c r="C70" s="52" t="s">
        <v>489</v>
      </c>
      <c r="D70" s="53" t="s">
        <v>489</v>
      </c>
      <c r="E70" s="54" t="s">
        <v>489</v>
      </c>
      <c r="F70" s="53" t="s">
        <v>489</v>
      </c>
    </row>
    <row r="71" spans="1:13" ht="18" customHeight="1" x14ac:dyDescent="0.25">
      <c r="A71" s="36" t="s">
        <v>129</v>
      </c>
      <c r="B71" s="36" t="s">
        <v>274</v>
      </c>
      <c r="C71" s="52" t="s">
        <v>489</v>
      </c>
      <c r="D71" s="53" t="s">
        <v>489</v>
      </c>
      <c r="E71" s="54" t="s">
        <v>489</v>
      </c>
      <c r="F71" s="53" t="s">
        <v>489</v>
      </c>
    </row>
    <row r="72" spans="1:13" x14ac:dyDescent="0.25">
      <c r="A72" s="36" t="s">
        <v>130</v>
      </c>
      <c r="B72" s="36" t="s">
        <v>275</v>
      </c>
      <c r="C72" s="52" t="s">
        <v>489</v>
      </c>
      <c r="D72" s="53" t="s">
        <v>489</v>
      </c>
      <c r="E72" s="54" t="s">
        <v>489</v>
      </c>
      <c r="F72" s="53" t="s">
        <v>489</v>
      </c>
    </row>
    <row r="73" spans="1:13" x14ac:dyDescent="0.25">
      <c r="A73" s="36" t="s">
        <v>131</v>
      </c>
      <c r="B73" s="36" t="s">
        <v>451</v>
      </c>
      <c r="C73" s="52" t="s">
        <v>489</v>
      </c>
      <c r="D73" s="53" t="s">
        <v>489</v>
      </c>
      <c r="E73" s="54" t="s">
        <v>489</v>
      </c>
      <c r="F73" s="53" t="s">
        <v>489</v>
      </c>
    </row>
    <row r="74" spans="1:13" x14ac:dyDescent="0.25">
      <c r="A74" s="36" t="s">
        <v>132</v>
      </c>
      <c r="B74" s="36" t="s">
        <v>276</v>
      </c>
      <c r="C74" s="52" t="s">
        <v>489</v>
      </c>
      <c r="D74" s="53" t="s">
        <v>489</v>
      </c>
      <c r="E74" s="54" t="s">
        <v>489</v>
      </c>
      <c r="F74" s="53" t="s">
        <v>489</v>
      </c>
    </row>
    <row r="75" spans="1:13" x14ac:dyDescent="0.25">
      <c r="A75" s="36" t="s">
        <v>133</v>
      </c>
      <c r="B75" s="36" t="s">
        <v>277</v>
      </c>
      <c r="C75" s="52" t="s">
        <v>489</v>
      </c>
      <c r="D75" s="53" t="s">
        <v>489</v>
      </c>
      <c r="E75" s="54" t="s">
        <v>489</v>
      </c>
      <c r="F75" s="53" t="s">
        <v>489</v>
      </c>
    </row>
    <row r="76" spans="1:13" x14ac:dyDescent="0.25">
      <c r="A76" s="36" t="s">
        <v>134</v>
      </c>
      <c r="B76" s="36" t="s">
        <v>278</v>
      </c>
      <c r="C76" s="52" t="s">
        <v>489</v>
      </c>
      <c r="D76" s="53" t="s">
        <v>489</v>
      </c>
      <c r="E76" s="54" t="s">
        <v>489</v>
      </c>
      <c r="F76" s="53" t="s">
        <v>489</v>
      </c>
    </row>
    <row r="77" spans="1:13" x14ac:dyDescent="0.25">
      <c r="A77" s="36" t="s">
        <v>135</v>
      </c>
      <c r="B77" s="36" t="s">
        <v>452</v>
      </c>
      <c r="C77" s="52" t="s">
        <v>489</v>
      </c>
      <c r="D77" s="53" t="s">
        <v>489</v>
      </c>
      <c r="E77" s="54" t="s">
        <v>489</v>
      </c>
      <c r="F77" s="53" t="s">
        <v>489</v>
      </c>
    </row>
    <row r="80" spans="1:13" ht="31.5" customHeight="1" x14ac:dyDescent="0.25">
      <c r="A80" s="149"/>
      <c r="B80" s="278" t="s">
        <v>419</v>
      </c>
      <c r="C80" s="278"/>
      <c r="D80" s="278"/>
      <c r="E80" s="278"/>
      <c r="F80" s="278"/>
      <c r="G80" s="148"/>
      <c r="H80" s="148"/>
      <c r="I80" s="148"/>
      <c r="J80" s="148"/>
      <c r="K80" s="148"/>
      <c r="L80" s="148"/>
      <c r="M80" s="148"/>
    </row>
  </sheetData>
  <mergeCells count="9">
    <mergeCell ref="B80:F80"/>
    <mergeCell ref="A66:F66"/>
    <mergeCell ref="A16:F16"/>
    <mergeCell ref="A1:F1"/>
    <mergeCell ref="A3:F3"/>
    <mergeCell ref="A25:F25"/>
    <mergeCell ref="A35:F35"/>
    <mergeCell ref="A45:F45"/>
    <mergeCell ref="A53:F53"/>
  </mergeCells>
  <hyperlinks>
    <hyperlink ref="H1" location="Навигация!A1" display="Навигация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R8" sqref="R8"/>
    </sheetView>
  </sheetViews>
  <sheetFormatPr defaultRowHeight="15" x14ac:dyDescent="0.25"/>
  <cols>
    <col min="1" max="1" width="23" customWidth="1"/>
    <col min="2" max="13" width="10.85546875" customWidth="1"/>
    <col min="14" max="14" width="12.7109375" customWidth="1"/>
    <col min="15" max="15" width="25.140625" customWidth="1"/>
  </cols>
  <sheetData>
    <row r="1" spans="1:17" ht="18" customHeight="1" x14ac:dyDescent="0.25">
      <c r="A1" s="346" t="s">
        <v>330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Q1" s="27" t="s">
        <v>0</v>
      </c>
    </row>
    <row r="2" spans="1:17" ht="23.25" customHeight="1" x14ac:dyDescent="0.25"/>
    <row r="3" spans="1:17" ht="23.25" customHeight="1" x14ac:dyDescent="0.25">
      <c r="A3" s="344" t="s">
        <v>317</v>
      </c>
      <c r="B3" s="302" t="s">
        <v>418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  <c r="O3" s="282" t="s">
        <v>318</v>
      </c>
    </row>
    <row r="4" spans="1:17" ht="23.25" customHeight="1" x14ac:dyDescent="0.25">
      <c r="A4" s="345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/>
      <c r="O4" s="283"/>
    </row>
    <row r="5" spans="1:17" ht="23.25" customHeight="1" x14ac:dyDescent="0.25">
      <c r="A5" s="29" t="s">
        <v>34</v>
      </c>
      <c r="B5" s="67" t="s">
        <v>489</v>
      </c>
      <c r="C5" s="67"/>
      <c r="D5" s="67"/>
      <c r="E5" s="67"/>
      <c r="F5" s="67"/>
      <c r="G5" s="67"/>
      <c r="H5" s="67"/>
      <c r="I5" s="67"/>
      <c r="J5" s="67"/>
      <c r="K5" s="36"/>
      <c r="L5" s="36"/>
      <c r="M5" s="36"/>
      <c r="N5" s="67"/>
      <c r="O5" s="68" t="s">
        <v>489</v>
      </c>
    </row>
    <row r="6" spans="1:17" ht="23.25" customHeight="1" x14ac:dyDescent="0.25">
      <c r="A6" s="29" t="s">
        <v>147</v>
      </c>
      <c r="B6" s="67" t="s">
        <v>489</v>
      </c>
      <c r="C6" s="67"/>
      <c r="D6" s="67"/>
      <c r="E6" s="67"/>
      <c r="F6" s="67"/>
      <c r="G6" s="67"/>
      <c r="H6" s="67"/>
      <c r="I6" s="67"/>
      <c r="J6" s="67"/>
      <c r="K6" s="36"/>
      <c r="L6" s="36"/>
      <c r="M6" s="36"/>
      <c r="N6" s="67"/>
      <c r="O6" s="68" t="s">
        <v>489</v>
      </c>
    </row>
    <row r="7" spans="1:17" ht="23.25" customHeight="1" x14ac:dyDescent="0.25">
      <c r="A7" s="29" t="s">
        <v>423</v>
      </c>
      <c r="B7" s="67" t="s">
        <v>489</v>
      </c>
      <c r="C7" s="67"/>
      <c r="D7" s="67"/>
      <c r="E7" s="67"/>
      <c r="F7" s="67"/>
      <c r="G7" s="67"/>
      <c r="H7" s="67"/>
      <c r="I7" s="67"/>
      <c r="J7" s="67"/>
      <c r="K7" s="36"/>
      <c r="L7" s="36"/>
      <c r="M7" s="36"/>
      <c r="N7" s="67"/>
      <c r="O7" s="68" t="s">
        <v>489</v>
      </c>
    </row>
    <row r="8" spans="1:17" ht="23.25" customHeight="1" x14ac:dyDescent="0.25">
      <c r="A8" s="29" t="s">
        <v>149</v>
      </c>
      <c r="B8" s="67" t="s">
        <v>489</v>
      </c>
      <c r="C8" s="67"/>
      <c r="D8" s="67"/>
      <c r="E8" s="67"/>
      <c r="F8" s="67"/>
      <c r="G8" s="67"/>
      <c r="H8" s="67"/>
      <c r="I8" s="67"/>
      <c r="J8" s="67"/>
      <c r="K8" s="36"/>
      <c r="L8" s="36"/>
      <c r="M8" s="36"/>
      <c r="N8" s="67"/>
      <c r="O8" s="68" t="s">
        <v>489</v>
      </c>
    </row>
    <row r="9" spans="1:17" ht="23.25" customHeight="1" x14ac:dyDescent="0.25">
      <c r="A9" s="29" t="s">
        <v>116</v>
      </c>
      <c r="B9" s="67" t="s">
        <v>489</v>
      </c>
      <c r="C9" s="67"/>
      <c r="D9" s="67"/>
      <c r="E9" s="67"/>
      <c r="F9" s="67"/>
      <c r="G9" s="67"/>
      <c r="H9" s="67"/>
      <c r="I9" s="67"/>
      <c r="J9" s="67"/>
      <c r="K9" s="36"/>
      <c r="L9" s="36"/>
      <c r="M9" s="36"/>
      <c r="N9" s="67"/>
      <c r="O9" s="68" t="s">
        <v>489</v>
      </c>
    </row>
    <row r="10" spans="1:17" ht="23.25" customHeight="1" x14ac:dyDescent="0.25">
      <c r="A10" s="29" t="s">
        <v>121</v>
      </c>
      <c r="B10" s="67" t="s">
        <v>489</v>
      </c>
      <c r="C10" s="67"/>
      <c r="D10" s="67"/>
      <c r="E10" s="67"/>
      <c r="F10" s="67"/>
      <c r="G10" s="67"/>
      <c r="H10" s="67"/>
      <c r="I10" s="67"/>
      <c r="J10" s="67"/>
      <c r="K10" s="36"/>
      <c r="L10" s="36"/>
      <c r="M10" s="36"/>
      <c r="N10" s="67"/>
      <c r="O10" s="68" t="s">
        <v>489</v>
      </c>
    </row>
    <row r="11" spans="1:17" ht="23.25" customHeight="1" x14ac:dyDescent="0.25">
      <c r="A11" s="29" t="s">
        <v>316</v>
      </c>
      <c r="B11" s="52" t="s">
        <v>489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8" t="s">
        <v>489</v>
      </c>
    </row>
    <row r="12" spans="1:17" ht="23.25" customHeight="1" x14ac:dyDescent="0.25"/>
    <row r="13" spans="1:17" ht="21" customHeight="1" x14ac:dyDescent="0.25">
      <c r="A13" s="344" t="s">
        <v>317</v>
      </c>
      <c r="B13" s="302" t="s">
        <v>18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82" t="s">
        <v>318</v>
      </c>
    </row>
    <row r="14" spans="1:17" ht="22.5" customHeight="1" x14ac:dyDescent="0.25">
      <c r="A14" s="345"/>
      <c r="B14" s="19" t="s">
        <v>17</v>
      </c>
      <c r="C14" s="16" t="s">
        <v>16</v>
      </c>
      <c r="D14" s="16" t="s">
        <v>4</v>
      </c>
      <c r="E14" s="16" t="s">
        <v>5</v>
      </c>
      <c r="F14" s="16" t="s">
        <v>2</v>
      </c>
      <c r="G14" s="16" t="s">
        <v>6</v>
      </c>
      <c r="H14" s="16" t="s">
        <v>7</v>
      </c>
      <c r="I14" s="16" t="s">
        <v>8</v>
      </c>
      <c r="J14" s="16" t="s">
        <v>9</v>
      </c>
      <c r="K14" s="16" t="s">
        <v>10</v>
      </c>
      <c r="L14" s="16" t="s">
        <v>11</v>
      </c>
      <c r="M14" s="16" t="s">
        <v>12</v>
      </c>
      <c r="N14" s="16" t="s">
        <v>459</v>
      </c>
      <c r="O14" s="283"/>
    </row>
    <row r="15" spans="1:17" ht="25.5" customHeight="1" x14ac:dyDescent="0.25">
      <c r="A15" s="29" t="s">
        <v>34</v>
      </c>
      <c r="B15" s="67">
        <v>2.0430000000000001</v>
      </c>
      <c r="C15" s="67">
        <v>2.7589999999999999</v>
      </c>
      <c r="D15" s="67">
        <v>2.5790000000000002</v>
      </c>
      <c r="E15" s="67" t="s">
        <v>489</v>
      </c>
      <c r="F15" s="67" t="s">
        <v>489</v>
      </c>
      <c r="G15" s="67" t="s">
        <v>489</v>
      </c>
      <c r="H15" s="67" t="s">
        <v>489</v>
      </c>
      <c r="I15" s="67" t="s">
        <v>489</v>
      </c>
      <c r="J15" s="67" t="s">
        <v>489</v>
      </c>
      <c r="K15" s="36" t="s">
        <v>489</v>
      </c>
      <c r="L15" s="36" t="s">
        <v>489</v>
      </c>
      <c r="M15" s="36" t="s">
        <v>489</v>
      </c>
      <c r="N15" s="67" t="s">
        <v>489</v>
      </c>
      <c r="O15" s="68" t="s">
        <v>489</v>
      </c>
    </row>
    <row r="16" spans="1:17" ht="25.5" customHeight="1" x14ac:dyDescent="0.25">
      <c r="A16" s="29" t="s">
        <v>147</v>
      </c>
      <c r="B16" s="67">
        <v>1.573</v>
      </c>
      <c r="C16" s="67">
        <v>1.677</v>
      </c>
      <c r="D16" s="67">
        <v>1.591</v>
      </c>
      <c r="E16" s="67" t="s">
        <v>489</v>
      </c>
      <c r="F16" s="67" t="s">
        <v>489</v>
      </c>
      <c r="G16" s="67" t="s">
        <v>489</v>
      </c>
      <c r="H16" s="67" t="s">
        <v>489</v>
      </c>
      <c r="I16" s="67" t="s">
        <v>489</v>
      </c>
      <c r="J16" s="67" t="s">
        <v>489</v>
      </c>
      <c r="K16" s="36" t="s">
        <v>489</v>
      </c>
      <c r="L16" s="36" t="s">
        <v>489</v>
      </c>
      <c r="M16" s="36" t="s">
        <v>489</v>
      </c>
      <c r="N16" s="67" t="s">
        <v>489</v>
      </c>
      <c r="O16" s="68" t="s">
        <v>489</v>
      </c>
    </row>
    <row r="17" spans="1:15" ht="25.5" customHeight="1" x14ac:dyDescent="0.25">
      <c r="A17" s="29" t="s">
        <v>423</v>
      </c>
      <c r="B17" s="67">
        <v>0.50800000000000001</v>
      </c>
      <c r="C17" s="67">
        <v>0.67100000000000004</v>
      </c>
      <c r="D17" s="67">
        <v>0.79200000000000004</v>
      </c>
      <c r="E17" s="67" t="s">
        <v>489</v>
      </c>
      <c r="F17" s="67" t="s">
        <v>489</v>
      </c>
      <c r="G17" s="67" t="s">
        <v>489</v>
      </c>
      <c r="H17" s="67" t="s">
        <v>489</v>
      </c>
      <c r="I17" s="67" t="s">
        <v>489</v>
      </c>
      <c r="J17" s="67" t="s">
        <v>489</v>
      </c>
      <c r="K17" s="36" t="s">
        <v>489</v>
      </c>
      <c r="L17" s="36" t="s">
        <v>489</v>
      </c>
      <c r="M17" s="36" t="s">
        <v>489</v>
      </c>
      <c r="N17" s="67" t="s">
        <v>489</v>
      </c>
      <c r="O17" s="68" t="s">
        <v>489</v>
      </c>
    </row>
    <row r="18" spans="1:15" ht="25.5" customHeight="1" x14ac:dyDescent="0.25">
      <c r="A18" s="29" t="s">
        <v>149</v>
      </c>
      <c r="B18" s="67">
        <v>0.30399999999999999</v>
      </c>
      <c r="C18" s="67">
        <v>0.41199999999999998</v>
      </c>
      <c r="D18" s="67">
        <v>0.32900000000000001</v>
      </c>
      <c r="E18" s="67" t="s">
        <v>489</v>
      </c>
      <c r="F18" s="67" t="s">
        <v>489</v>
      </c>
      <c r="G18" s="67" t="s">
        <v>489</v>
      </c>
      <c r="H18" s="67" t="s">
        <v>489</v>
      </c>
      <c r="I18" s="67" t="s">
        <v>489</v>
      </c>
      <c r="J18" s="67" t="s">
        <v>489</v>
      </c>
      <c r="K18" s="36" t="s">
        <v>489</v>
      </c>
      <c r="L18" s="36" t="s">
        <v>489</v>
      </c>
      <c r="M18" s="36" t="s">
        <v>489</v>
      </c>
      <c r="N18" s="67" t="s">
        <v>489</v>
      </c>
      <c r="O18" s="68" t="s">
        <v>489</v>
      </c>
    </row>
    <row r="19" spans="1:15" ht="25.5" customHeight="1" x14ac:dyDescent="0.25">
      <c r="A19" s="29" t="s">
        <v>116</v>
      </c>
      <c r="B19" s="67">
        <v>5.6000000000000001E-2</v>
      </c>
      <c r="C19" s="67">
        <v>4.8000000000000001E-2</v>
      </c>
      <c r="D19" s="67">
        <v>1.0999999999999999E-2</v>
      </c>
      <c r="E19" s="67" t="s">
        <v>489</v>
      </c>
      <c r="F19" s="67" t="s">
        <v>489</v>
      </c>
      <c r="G19" s="67" t="s">
        <v>489</v>
      </c>
      <c r="H19" s="67" t="s">
        <v>489</v>
      </c>
      <c r="I19" s="67" t="s">
        <v>489</v>
      </c>
      <c r="J19" s="67" t="s">
        <v>489</v>
      </c>
      <c r="K19" s="36" t="s">
        <v>489</v>
      </c>
      <c r="L19" s="36" t="s">
        <v>489</v>
      </c>
      <c r="M19" s="36" t="s">
        <v>489</v>
      </c>
      <c r="N19" s="67" t="s">
        <v>489</v>
      </c>
      <c r="O19" s="68" t="s">
        <v>489</v>
      </c>
    </row>
    <row r="20" spans="1:15" ht="25.5" customHeight="1" x14ac:dyDescent="0.25">
      <c r="A20" s="29" t="s">
        <v>121</v>
      </c>
      <c r="B20" s="67">
        <v>3.1E-2</v>
      </c>
      <c r="C20" s="67">
        <v>0.04</v>
      </c>
      <c r="D20" s="67">
        <v>4.4999999999999998E-2</v>
      </c>
      <c r="E20" s="67" t="s">
        <v>489</v>
      </c>
      <c r="F20" s="67" t="s">
        <v>489</v>
      </c>
      <c r="G20" s="67" t="s">
        <v>489</v>
      </c>
      <c r="H20" s="67" t="s">
        <v>489</v>
      </c>
      <c r="I20" s="67" t="s">
        <v>489</v>
      </c>
      <c r="J20" s="67" t="s">
        <v>489</v>
      </c>
      <c r="K20" s="36" t="s">
        <v>489</v>
      </c>
      <c r="L20" s="36" t="s">
        <v>489</v>
      </c>
      <c r="M20" s="36" t="s">
        <v>489</v>
      </c>
      <c r="N20" s="67" t="s">
        <v>489</v>
      </c>
      <c r="O20" s="68" t="s">
        <v>489</v>
      </c>
    </row>
    <row r="21" spans="1:15" ht="25.5" customHeight="1" x14ac:dyDescent="0.25">
      <c r="A21" s="29" t="s">
        <v>316</v>
      </c>
      <c r="B21" s="52">
        <v>4.5150000000000006</v>
      </c>
      <c r="C21" s="52">
        <v>5.6070000000000002</v>
      </c>
      <c r="D21" s="52">
        <v>5.3469999999999995</v>
      </c>
      <c r="E21" s="52" t="s">
        <v>489</v>
      </c>
      <c r="F21" s="52" t="s">
        <v>489</v>
      </c>
      <c r="G21" s="52" t="s">
        <v>489</v>
      </c>
      <c r="H21" s="52" t="s">
        <v>489</v>
      </c>
      <c r="I21" s="52" t="s">
        <v>489</v>
      </c>
      <c r="J21" s="52" t="s">
        <v>489</v>
      </c>
      <c r="K21" s="52" t="s">
        <v>489</v>
      </c>
      <c r="L21" s="52" t="s">
        <v>489</v>
      </c>
      <c r="M21" s="52" t="s">
        <v>489</v>
      </c>
      <c r="N21" s="52" t="s">
        <v>489</v>
      </c>
      <c r="O21" s="68" t="s">
        <v>489</v>
      </c>
    </row>
    <row r="23" spans="1:15" ht="21" customHeight="1" x14ac:dyDescent="0.25">
      <c r="A23" s="344" t="s">
        <v>317</v>
      </c>
      <c r="B23" s="302" t="s">
        <v>26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4"/>
      <c r="O23" s="282" t="s">
        <v>318</v>
      </c>
    </row>
    <row r="24" spans="1:15" ht="22.5" customHeight="1" x14ac:dyDescent="0.25">
      <c r="A24" s="345"/>
      <c r="B24" s="19" t="s">
        <v>17</v>
      </c>
      <c r="C24" s="16" t="s">
        <v>16</v>
      </c>
      <c r="D24" s="16" t="s">
        <v>4</v>
      </c>
      <c r="E24" s="16" t="s">
        <v>5</v>
      </c>
      <c r="F24" s="16" t="s">
        <v>2</v>
      </c>
      <c r="G24" s="16" t="s">
        <v>6</v>
      </c>
      <c r="H24" s="16" t="s">
        <v>7</v>
      </c>
      <c r="I24" s="16" t="s">
        <v>8</v>
      </c>
      <c r="J24" s="16" t="s">
        <v>9</v>
      </c>
      <c r="K24" s="16" t="s">
        <v>10</v>
      </c>
      <c r="L24" s="16" t="s">
        <v>11</v>
      </c>
      <c r="M24" s="16" t="s">
        <v>12</v>
      </c>
      <c r="N24" s="16" t="s">
        <v>459</v>
      </c>
      <c r="O24" s="283"/>
    </row>
    <row r="25" spans="1:15" ht="25.5" customHeight="1" x14ac:dyDescent="0.25">
      <c r="A25" s="29" t="s">
        <v>34</v>
      </c>
      <c r="B25" s="67" t="s">
        <v>489</v>
      </c>
      <c r="C25" s="67" t="s">
        <v>489</v>
      </c>
      <c r="D25" s="67" t="s">
        <v>489</v>
      </c>
      <c r="E25" s="67" t="s">
        <v>489</v>
      </c>
      <c r="F25" s="67" t="s">
        <v>489</v>
      </c>
      <c r="G25" s="67" t="s">
        <v>489</v>
      </c>
      <c r="H25" s="67" t="s">
        <v>489</v>
      </c>
      <c r="I25" s="67" t="s">
        <v>489</v>
      </c>
      <c r="J25" s="67" t="s">
        <v>489</v>
      </c>
      <c r="K25" s="36" t="s">
        <v>489</v>
      </c>
      <c r="L25" s="36" t="s">
        <v>489</v>
      </c>
      <c r="M25" s="36" t="s">
        <v>489</v>
      </c>
      <c r="N25" s="67" t="s">
        <v>489</v>
      </c>
      <c r="O25" s="68" t="s">
        <v>489</v>
      </c>
    </row>
    <row r="26" spans="1:15" ht="25.5" customHeight="1" x14ac:dyDescent="0.25">
      <c r="A26" s="29" t="s">
        <v>147</v>
      </c>
      <c r="B26" s="67" t="s">
        <v>489</v>
      </c>
      <c r="C26" s="67" t="s">
        <v>489</v>
      </c>
      <c r="D26" s="67" t="s">
        <v>489</v>
      </c>
      <c r="E26" s="67" t="s">
        <v>489</v>
      </c>
      <c r="F26" s="67" t="s">
        <v>489</v>
      </c>
      <c r="G26" s="67" t="s">
        <v>489</v>
      </c>
      <c r="H26" s="67" t="s">
        <v>489</v>
      </c>
      <c r="I26" s="67" t="s">
        <v>489</v>
      </c>
      <c r="J26" s="67" t="s">
        <v>489</v>
      </c>
      <c r="K26" s="36" t="s">
        <v>489</v>
      </c>
      <c r="L26" s="36" t="s">
        <v>489</v>
      </c>
      <c r="M26" s="36" t="s">
        <v>489</v>
      </c>
      <c r="N26" s="67" t="s">
        <v>489</v>
      </c>
      <c r="O26" s="68" t="s">
        <v>489</v>
      </c>
    </row>
    <row r="27" spans="1:15" ht="25.5" customHeight="1" x14ac:dyDescent="0.25">
      <c r="A27" s="29" t="s">
        <v>423</v>
      </c>
      <c r="B27" s="67" t="s">
        <v>489</v>
      </c>
      <c r="C27" s="67" t="s">
        <v>489</v>
      </c>
      <c r="D27" s="67" t="s">
        <v>489</v>
      </c>
      <c r="E27" s="67" t="s">
        <v>489</v>
      </c>
      <c r="F27" s="67" t="s">
        <v>489</v>
      </c>
      <c r="G27" s="67" t="s">
        <v>489</v>
      </c>
      <c r="H27" s="67" t="s">
        <v>489</v>
      </c>
      <c r="I27" s="67" t="s">
        <v>489</v>
      </c>
      <c r="J27" s="67" t="s">
        <v>489</v>
      </c>
      <c r="K27" s="36" t="s">
        <v>489</v>
      </c>
      <c r="L27" s="36" t="s">
        <v>489</v>
      </c>
      <c r="M27" s="36" t="s">
        <v>489</v>
      </c>
      <c r="N27" s="67" t="s">
        <v>489</v>
      </c>
      <c r="O27" s="68" t="s">
        <v>489</v>
      </c>
    </row>
    <row r="28" spans="1:15" ht="25.5" customHeight="1" x14ac:dyDescent="0.25">
      <c r="A28" s="29" t="s">
        <v>149</v>
      </c>
      <c r="B28" s="67" t="s">
        <v>489</v>
      </c>
      <c r="C28" s="67" t="s">
        <v>489</v>
      </c>
      <c r="D28" s="67" t="s">
        <v>489</v>
      </c>
      <c r="E28" s="67" t="s">
        <v>489</v>
      </c>
      <c r="F28" s="67" t="s">
        <v>489</v>
      </c>
      <c r="G28" s="67" t="s">
        <v>489</v>
      </c>
      <c r="H28" s="67" t="s">
        <v>489</v>
      </c>
      <c r="I28" s="67" t="s">
        <v>489</v>
      </c>
      <c r="J28" s="67" t="s">
        <v>489</v>
      </c>
      <c r="K28" s="36" t="s">
        <v>489</v>
      </c>
      <c r="L28" s="36" t="s">
        <v>489</v>
      </c>
      <c r="M28" s="36" t="s">
        <v>489</v>
      </c>
      <c r="N28" s="67" t="s">
        <v>489</v>
      </c>
      <c r="O28" s="68" t="s">
        <v>489</v>
      </c>
    </row>
    <row r="29" spans="1:15" ht="25.5" customHeight="1" x14ac:dyDescent="0.25">
      <c r="A29" s="29" t="s">
        <v>116</v>
      </c>
      <c r="B29" s="67" t="s">
        <v>489</v>
      </c>
      <c r="C29" s="67" t="s">
        <v>489</v>
      </c>
      <c r="D29" s="67" t="s">
        <v>489</v>
      </c>
      <c r="E29" s="67" t="s">
        <v>489</v>
      </c>
      <c r="F29" s="67" t="s">
        <v>489</v>
      </c>
      <c r="G29" s="67" t="s">
        <v>489</v>
      </c>
      <c r="H29" s="67" t="s">
        <v>489</v>
      </c>
      <c r="I29" s="67" t="s">
        <v>489</v>
      </c>
      <c r="J29" s="67" t="s">
        <v>489</v>
      </c>
      <c r="K29" s="36" t="s">
        <v>489</v>
      </c>
      <c r="L29" s="36" t="s">
        <v>489</v>
      </c>
      <c r="M29" s="36" t="s">
        <v>489</v>
      </c>
      <c r="N29" s="67" t="s">
        <v>489</v>
      </c>
      <c r="O29" s="68" t="s">
        <v>489</v>
      </c>
    </row>
    <row r="30" spans="1:15" ht="25.5" customHeight="1" x14ac:dyDescent="0.25">
      <c r="A30" s="29" t="s">
        <v>121</v>
      </c>
      <c r="B30" s="67" t="s">
        <v>489</v>
      </c>
      <c r="C30" s="67" t="s">
        <v>489</v>
      </c>
      <c r="D30" s="67" t="s">
        <v>489</v>
      </c>
      <c r="E30" s="67" t="s">
        <v>489</v>
      </c>
      <c r="F30" s="67" t="s">
        <v>489</v>
      </c>
      <c r="G30" s="67" t="s">
        <v>489</v>
      </c>
      <c r="H30" s="67" t="s">
        <v>489</v>
      </c>
      <c r="I30" s="67" t="s">
        <v>489</v>
      </c>
      <c r="J30" s="67" t="s">
        <v>489</v>
      </c>
      <c r="K30" s="36" t="s">
        <v>489</v>
      </c>
      <c r="L30" s="36" t="s">
        <v>489</v>
      </c>
      <c r="M30" s="36" t="s">
        <v>489</v>
      </c>
      <c r="N30" s="67" t="s">
        <v>489</v>
      </c>
      <c r="O30" s="68" t="s">
        <v>489</v>
      </c>
    </row>
    <row r="31" spans="1:15" ht="25.5" customHeight="1" x14ac:dyDescent="0.25">
      <c r="A31" s="29" t="s">
        <v>316</v>
      </c>
      <c r="B31" s="52" t="s">
        <v>489</v>
      </c>
      <c r="C31" s="52" t="s">
        <v>489</v>
      </c>
      <c r="D31" s="52" t="s">
        <v>489</v>
      </c>
      <c r="E31" s="52" t="s">
        <v>489</v>
      </c>
      <c r="F31" s="52" t="s">
        <v>489</v>
      </c>
      <c r="G31" s="52" t="s">
        <v>489</v>
      </c>
      <c r="H31" s="52" t="s">
        <v>489</v>
      </c>
      <c r="I31" s="52" t="s">
        <v>489</v>
      </c>
      <c r="J31" s="52" t="s">
        <v>489</v>
      </c>
      <c r="K31" s="52" t="s">
        <v>489</v>
      </c>
      <c r="L31" s="52" t="s">
        <v>489</v>
      </c>
      <c r="M31" s="52" t="s">
        <v>489</v>
      </c>
      <c r="N31" s="52" t="s">
        <v>489</v>
      </c>
      <c r="O31" s="68" t="s">
        <v>489</v>
      </c>
    </row>
    <row r="33" spans="1:15" ht="24" customHeight="1" x14ac:dyDescent="0.25">
      <c r="A33" s="344" t="s">
        <v>317</v>
      </c>
      <c r="B33" s="302" t="s">
        <v>436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4"/>
      <c r="O33" s="282" t="s">
        <v>319</v>
      </c>
    </row>
    <row r="34" spans="1:15" ht="24" customHeight="1" x14ac:dyDescent="0.25">
      <c r="A34" s="345"/>
      <c r="B34" s="19" t="s">
        <v>17</v>
      </c>
      <c r="C34" s="16" t="s">
        <v>16</v>
      </c>
      <c r="D34" s="16" t="s">
        <v>4</v>
      </c>
      <c r="E34" s="16" t="s">
        <v>5</v>
      </c>
      <c r="F34" s="16" t="s">
        <v>2</v>
      </c>
      <c r="G34" s="16" t="s">
        <v>6</v>
      </c>
      <c r="H34" s="16" t="s">
        <v>7</v>
      </c>
      <c r="I34" s="16" t="s">
        <v>8</v>
      </c>
      <c r="J34" s="16" t="s">
        <v>9</v>
      </c>
      <c r="K34" s="16" t="s">
        <v>10</v>
      </c>
      <c r="L34" s="16" t="s">
        <v>11</v>
      </c>
      <c r="M34" s="16" t="s">
        <v>12</v>
      </c>
      <c r="N34" s="16" t="s">
        <v>459</v>
      </c>
      <c r="O34" s="283"/>
    </row>
    <row r="35" spans="1:15" ht="24" customHeight="1" x14ac:dyDescent="0.25">
      <c r="A35" s="29" t="s">
        <v>34</v>
      </c>
      <c r="B35" s="3" t="s">
        <v>489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8" t="s">
        <v>489</v>
      </c>
    </row>
    <row r="36" spans="1:15" ht="24" customHeight="1" x14ac:dyDescent="0.25">
      <c r="A36" s="29" t="s">
        <v>147</v>
      </c>
      <c r="B36" s="3" t="s">
        <v>489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8" t="s">
        <v>489</v>
      </c>
    </row>
    <row r="37" spans="1:15" ht="24" customHeight="1" x14ac:dyDescent="0.25">
      <c r="A37" s="29" t="s">
        <v>423</v>
      </c>
      <c r="B37" s="3" t="s">
        <v>489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8" t="s">
        <v>489</v>
      </c>
    </row>
    <row r="38" spans="1:15" ht="24" customHeight="1" x14ac:dyDescent="0.25">
      <c r="A38" s="29" t="s">
        <v>149</v>
      </c>
      <c r="B38" s="3" t="s">
        <v>489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8" t="s">
        <v>489</v>
      </c>
    </row>
    <row r="39" spans="1:15" ht="24" customHeight="1" x14ac:dyDescent="0.25">
      <c r="A39" s="29" t="s">
        <v>116</v>
      </c>
      <c r="B39" s="3" t="s">
        <v>489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8" t="s">
        <v>489</v>
      </c>
    </row>
    <row r="40" spans="1:15" ht="24" customHeight="1" x14ac:dyDescent="0.25">
      <c r="A40" s="29" t="s">
        <v>121</v>
      </c>
      <c r="B40" s="3" t="s">
        <v>489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8" t="s">
        <v>489</v>
      </c>
    </row>
    <row r="41" spans="1:15" ht="24" customHeight="1" x14ac:dyDescent="0.25">
      <c r="A41" s="29" t="s">
        <v>316</v>
      </c>
      <c r="B41" s="3" t="s">
        <v>489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8"/>
    </row>
    <row r="43" spans="1:15" ht="21.75" customHeight="1" x14ac:dyDescent="0.25">
      <c r="A43" s="344" t="s">
        <v>317</v>
      </c>
      <c r="B43" s="302" t="s">
        <v>37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4"/>
      <c r="O43" s="282" t="s">
        <v>319</v>
      </c>
    </row>
    <row r="44" spans="1:15" ht="22.5" customHeight="1" x14ac:dyDescent="0.25">
      <c r="A44" s="345"/>
      <c r="B44" s="19" t="s">
        <v>17</v>
      </c>
      <c r="C44" s="16" t="s">
        <v>16</v>
      </c>
      <c r="D44" s="16" t="s">
        <v>4</v>
      </c>
      <c r="E44" s="16" t="s">
        <v>5</v>
      </c>
      <c r="F44" s="16" t="s">
        <v>2</v>
      </c>
      <c r="G44" s="16" t="s">
        <v>6</v>
      </c>
      <c r="H44" s="16" t="s">
        <v>7</v>
      </c>
      <c r="I44" s="16" t="s">
        <v>8</v>
      </c>
      <c r="J44" s="16" t="s">
        <v>9</v>
      </c>
      <c r="K44" s="16" t="s">
        <v>10</v>
      </c>
      <c r="L44" s="16" t="s">
        <v>11</v>
      </c>
      <c r="M44" s="16" t="s">
        <v>12</v>
      </c>
      <c r="N44" s="16" t="s">
        <v>459</v>
      </c>
      <c r="O44" s="283"/>
    </row>
    <row r="45" spans="1:15" ht="24" customHeight="1" x14ac:dyDescent="0.25">
      <c r="A45" s="29" t="s">
        <v>34</v>
      </c>
      <c r="B45" s="3" t="s">
        <v>489</v>
      </c>
      <c r="C45" s="3" t="s">
        <v>489</v>
      </c>
      <c r="D45" s="3" t="s">
        <v>489</v>
      </c>
      <c r="E45" s="3" t="s">
        <v>489</v>
      </c>
      <c r="F45" s="3" t="s">
        <v>489</v>
      </c>
      <c r="G45" s="3" t="s">
        <v>489</v>
      </c>
      <c r="H45" s="3" t="s">
        <v>489</v>
      </c>
      <c r="I45" s="3" t="s">
        <v>489</v>
      </c>
      <c r="J45" s="3" t="s">
        <v>489</v>
      </c>
      <c r="K45" s="3" t="s">
        <v>489</v>
      </c>
      <c r="L45" s="3" t="s">
        <v>489</v>
      </c>
      <c r="M45" s="3" t="s">
        <v>489</v>
      </c>
      <c r="N45" s="3" t="s">
        <v>489</v>
      </c>
      <c r="O45" s="68" t="s">
        <v>489</v>
      </c>
    </row>
    <row r="46" spans="1:15" ht="24" customHeight="1" x14ac:dyDescent="0.25">
      <c r="A46" s="29" t="s">
        <v>147</v>
      </c>
      <c r="B46" s="3" t="s">
        <v>489</v>
      </c>
      <c r="C46" s="3" t="s">
        <v>489</v>
      </c>
      <c r="D46" s="3" t="s">
        <v>489</v>
      </c>
      <c r="E46" s="3" t="s">
        <v>489</v>
      </c>
      <c r="F46" s="3" t="s">
        <v>489</v>
      </c>
      <c r="G46" s="3" t="s">
        <v>489</v>
      </c>
      <c r="H46" s="3" t="s">
        <v>489</v>
      </c>
      <c r="I46" s="3" t="s">
        <v>489</v>
      </c>
      <c r="J46" s="3" t="s">
        <v>489</v>
      </c>
      <c r="K46" s="3" t="s">
        <v>489</v>
      </c>
      <c r="L46" s="3" t="s">
        <v>489</v>
      </c>
      <c r="M46" s="3" t="s">
        <v>489</v>
      </c>
      <c r="N46" s="3" t="s">
        <v>489</v>
      </c>
      <c r="O46" s="68" t="s">
        <v>489</v>
      </c>
    </row>
    <row r="47" spans="1:15" ht="24" customHeight="1" x14ac:dyDescent="0.25">
      <c r="A47" s="29" t="s">
        <v>423</v>
      </c>
      <c r="B47" s="3" t="s">
        <v>489</v>
      </c>
      <c r="C47" s="3" t="s">
        <v>489</v>
      </c>
      <c r="D47" s="3" t="s">
        <v>489</v>
      </c>
      <c r="E47" s="3" t="s">
        <v>489</v>
      </c>
      <c r="F47" s="3" t="s">
        <v>489</v>
      </c>
      <c r="G47" s="3" t="s">
        <v>489</v>
      </c>
      <c r="H47" s="3" t="s">
        <v>489</v>
      </c>
      <c r="I47" s="3" t="s">
        <v>489</v>
      </c>
      <c r="J47" s="3" t="s">
        <v>489</v>
      </c>
      <c r="K47" s="3" t="s">
        <v>489</v>
      </c>
      <c r="L47" s="3" t="s">
        <v>489</v>
      </c>
      <c r="M47" s="3" t="s">
        <v>489</v>
      </c>
      <c r="N47" s="3" t="s">
        <v>489</v>
      </c>
      <c r="O47" s="68" t="s">
        <v>489</v>
      </c>
    </row>
    <row r="48" spans="1:15" ht="24" customHeight="1" x14ac:dyDescent="0.25">
      <c r="A48" s="29" t="s">
        <v>149</v>
      </c>
      <c r="B48" s="3" t="s">
        <v>489</v>
      </c>
      <c r="C48" s="3" t="s">
        <v>489</v>
      </c>
      <c r="D48" s="3" t="s">
        <v>489</v>
      </c>
      <c r="E48" s="3" t="s">
        <v>489</v>
      </c>
      <c r="F48" s="3" t="s">
        <v>489</v>
      </c>
      <c r="G48" s="3" t="s">
        <v>489</v>
      </c>
      <c r="H48" s="3" t="s">
        <v>489</v>
      </c>
      <c r="I48" s="3" t="s">
        <v>489</v>
      </c>
      <c r="J48" s="3" t="s">
        <v>489</v>
      </c>
      <c r="K48" s="3" t="s">
        <v>489</v>
      </c>
      <c r="L48" s="3" t="s">
        <v>489</v>
      </c>
      <c r="M48" s="3" t="s">
        <v>489</v>
      </c>
      <c r="N48" s="3" t="s">
        <v>489</v>
      </c>
      <c r="O48" s="68" t="s">
        <v>489</v>
      </c>
    </row>
    <row r="49" spans="1:15" ht="24" customHeight="1" x14ac:dyDescent="0.25">
      <c r="A49" s="29" t="s">
        <v>116</v>
      </c>
      <c r="B49" s="3" t="s">
        <v>489</v>
      </c>
      <c r="C49" s="3" t="s">
        <v>489</v>
      </c>
      <c r="D49" s="3" t="s">
        <v>489</v>
      </c>
      <c r="E49" s="3" t="s">
        <v>489</v>
      </c>
      <c r="F49" s="3" t="s">
        <v>489</v>
      </c>
      <c r="G49" s="3" t="s">
        <v>489</v>
      </c>
      <c r="H49" s="3" t="s">
        <v>489</v>
      </c>
      <c r="I49" s="3" t="s">
        <v>489</v>
      </c>
      <c r="J49" s="3" t="s">
        <v>489</v>
      </c>
      <c r="K49" s="3" t="s">
        <v>489</v>
      </c>
      <c r="L49" s="3" t="s">
        <v>489</v>
      </c>
      <c r="M49" s="3" t="s">
        <v>489</v>
      </c>
      <c r="N49" s="3" t="s">
        <v>489</v>
      </c>
      <c r="O49" s="68" t="s">
        <v>489</v>
      </c>
    </row>
    <row r="50" spans="1:15" ht="24" customHeight="1" x14ac:dyDescent="0.25">
      <c r="A50" s="29" t="s">
        <v>121</v>
      </c>
      <c r="B50" s="3" t="s">
        <v>489</v>
      </c>
      <c r="C50" s="3" t="s">
        <v>489</v>
      </c>
      <c r="D50" s="3" t="s">
        <v>489</v>
      </c>
      <c r="E50" s="3" t="s">
        <v>489</v>
      </c>
      <c r="F50" s="3" t="s">
        <v>489</v>
      </c>
      <c r="G50" s="3" t="s">
        <v>489</v>
      </c>
      <c r="H50" s="3" t="s">
        <v>489</v>
      </c>
      <c r="I50" s="3" t="s">
        <v>489</v>
      </c>
      <c r="J50" s="3" t="s">
        <v>489</v>
      </c>
      <c r="K50" s="3" t="s">
        <v>489</v>
      </c>
      <c r="L50" s="3" t="s">
        <v>489</v>
      </c>
      <c r="M50" s="3" t="s">
        <v>489</v>
      </c>
      <c r="N50" s="3" t="s">
        <v>489</v>
      </c>
      <c r="O50" s="68" t="s">
        <v>489</v>
      </c>
    </row>
    <row r="51" spans="1:15" ht="24" customHeight="1" x14ac:dyDescent="0.25">
      <c r="A51" s="29" t="s">
        <v>316</v>
      </c>
      <c r="B51" s="3" t="s">
        <v>489</v>
      </c>
      <c r="C51" s="3" t="s">
        <v>489</v>
      </c>
      <c r="D51" s="3" t="s">
        <v>489</v>
      </c>
      <c r="E51" s="3" t="s">
        <v>489</v>
      </c>
      <c r="F51" s="3" t="s">
        <v>489</v>
      </c>
      <c r="G51" s="3" t="s">
        <v>489</v>
      </c>
      <c r="H51" s="3" t="s">
        <v>489</v>
      </c>
      <c r="I51" s="3" t="s">
        <v>489</v>
      </c>
      <c r="J51" s="3" t="s">
        <v>489</v>
      </c>
      <c r="K51" s="3" t="s">
        <v>489</v>
      </c>
      <c r="L51" s="3" t="s">
        <v>489</v>
      </c>
      <c r="M51" s="3" t="s">
        <v>489</v>
      </c>
      <c r="N51" s="3" t="s">
        <v>489</v>
      </c>
      <c r="O51" s="68"/>
    </row>
    <row r="54" spans="1:15" ht="46.5" customHeight="1" x14ac:dyDescent="0.25">
      <c r="A54" s="149"/>
      <c r="B54" s="278" t="s">
        <v>422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</row>
  </sheetData>
  <mergeCells count="17">
    <mergeCell ref="A1:O1"/>
    <mergeCell ref="A23:A24"/>
    <mergeCell ref="B23:N23"/>
    <mergeCell ref="O23:O24"/>
    <mergeCell ref="A13:A14"/>
    <mergeCell ref="B13:N13"/>
    <mergeCell ref="A3:A4"/>
    <mergeCell ref="B3:N3"/>
    <mergeCell ref="O3:O4"/>
    <mergeCell ref="B54:O54"/>
    <mergeCell ref="A43:A44"/>
    <mergeCell ref="B43:N43"/>
    <mergeCell ref="O43:O44"/>
    <mergeCell ref="O13:O14"/>
    <mergeCell ref="A33:A34"/>
    <mergeCell ref="B33:N33"/>
    <mergeCell ref="O33:O34"/>
  </mergeCells>
  <hyperlinks>
    <hyperlink ref="Q1" location="Навигация!A1" display="Навигация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9" sqref="G9"/>
    </sheetView>
  </sheetViews>
  <sheetFormatPr defaultRowHeight="14.25" outlineLevelCol="1" x14ac:dyDescent="0.2"/>
  <cols>
    <col min="1" max="1" width="30" style="8" customWidth="1"/>
    <col min="2" max="2" width="32.140625" style="8" customWidth="1"/>
    <col min="3" max="3" width="19.7109375" style="8" customWidth="1"/>
    <col min="4" max="4" width="21.42578125" style="8" customWidth="1"/>
    <col min="5" max="16" width="9.140625" style="8" outlineLevel="1"/>
    <col min="17" max="18" width="9.140625" style="8"/>
    <col min="19" max="28" width="0" style="8" hidden="1" customWidth="1"/>
    <col min="29" max="29" width="11" style="8" bestFit="1" customWidth="1"/>
    <col min="30" max="16384" width="9.140625" style="8"/>
  </cols>
  <sheetData>
    <row r="1" spans="1:31" ht="18" customHeight="1" x14ac:dyDescent="0.25">
      <c r="A1" s="281" t="s">
        <v>332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E1" s="207" t="s">
        <v>0</v>
      </c>
    </row>
    <row r="2" spans="1:31" ht="15.75" x14ac:dyDescent="0.25">
      <c r="AE2" s="207"/>
    </row>
    <row r="3" spans="1:31" ht="15.75" x14ac:dyDescent="0.25">
      <c r="A3" s="370" t="s">
        <v>317</v>
      </c>
      <c r="B3" s="370" t="s">
        <v>72</v>
      </c>
      <c r="C3" s="370" t="s">
        <v>74</v>
      </c>
      <c r="D3" s="370" t="s">
        <v>406</v>
      </c>
      <c r="E3" s="347" t="s">
        <v>18</v>
      </c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9"/>
      <c r="Q3" s="347">
        <v>2023</v>
      </c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9"/>
    </row>
    <row r="4" spans="1:31" x14ac:dyDescent="0.2">
      <c r="A4" s="370"/>
      <c r="B4" s="370"/>
      <c r="C4" s="370"/>
      <c r="D4" s="370"/>
      <c r="E4" s="184">
        <v>44562</v>
      </c>
      <c r="F4" s="184">
        <v>44593</v>
      </c>
      <c r="G4" s="184">
        <v>44621</v>
      </c>
      <c r="H4" s="184">
        <v>44652</v>
      </c>
      <c r="I4" s="184">
        <v>44682</v>
      </c>
      <c r="J4" s="184">
        <v>44713</v>
      </c>
      <c r="K4" s="184">
        <v>44743</v>
      </c>
      <c r="L4" s="184">
        <v>44774</v>
      </c>
      <c r="M4" s="184">
        <v>44805</v>
      </c>
      <c r="N4" s="184">
        <v>44835</v>
      </c>
      <c r="O4" s="184">
        <v>44866</v>
      </c>
      <c r="P4" s="184">
        <v>44896</v>
      </c>
      <c r="Q4" s="184">
        <v>44927</v>
      </c>
      <c r="R4" s="184">
        <v>44958</v>
      </c>
      <c r="S4" s="184">
        <v>44986</v>
      </c>
      <c r="T4" s="184">
        <v>45017</v>
      </c>
      <c r="U4" s="184">
        <v>45047</v>
      </c>
      <c r="V4" s="184">
        <v>45078</v>
      </c>
      <c r="W4" s="184">
        <v>45108</v>
      </c>
      <c r="X4" s="184">
        <v>45139</v>
      </c>
      <c r="Y4" s="184">
        <v>45170</v>
      </c>
      <c r="Z4" s="184">
        <v>45200</v>
      </c>
      <c r="AA4" s="184">
        <v>45231</v>
      </c>
      <c r="AB4" s="184">
        <v>45261</v>
      </c>
      <c r="AC4" s="29" t="str">
        <f>Настройки!$B$1 &amp; " мес"</f>
        <v>2 мес</v>
      </c>
    </row>
    <row r="5" spans="1:31" x14ac:dyDescent="0.2">
      <c r="A5" s="291" t="s">
        <v>34</v>
      </c>
      <c r="B5" s="291" t="s">
        <v>73</v>
      </c>
      <c r="C5" s="49" t="s">
        <v>75</v>
      </c>
      <c r="D5" s="49" t="s">
        <v>407</v>
      </c>
      <c r="E5" s="185"/>
      <c r="F5" s="185"/>
      <c r="G5" s="185"/>
      <c r="H5" s="185" t="s">
        <v>489</v>
      </c>
      <c r="I5" s="185" t="s">
        <v>489</v>
      </c>
      <c r="J5" s="185" t="s">
        <v>489</v>
      </c>
      <c r="K5" s="185" t="s">
        <v>489</v>
      </c>
      <c r="L5" s="185" t="s">
        <v>489</v>
      </c>
      <c r="M5" s="185" t="s">
        <v>489</v>
      </c>
      <c r="N5" s="185" t="s">
        <v>489</v>
      </c>
      <c r="O5" s="186" t="s">
        <v>489</v>
      </c>
      <c r="P5" s="186" t="s">
        <v>489</v>
      </c>
      <c r="Q5" s="11" t="s">
        <v>489</v>
      </c>
      <c r="R5" s="11" t="s">
        <v>489</v>
      </c>
      <c r="S5" s="11" t="s">
        <v>489</v>
      </c>
      <c r="T5" s="11" t="s">
        <v>489</v>
      </c>
      <c r="U5" s="11" t="s">
        <v>489</v>
      </c>
      <c r="V5" s="11" t="s">
        <v>489</v>
      </c>
      <c r="W5" s="11" t="s">
        <v>489</v>
      </c>
      <c r="X5" s="11" t="s">
        <v>489</v>
      </c>
      <c r="Y5" s="11" t="s">
        <v>489</v>
      </c>
      <c r="Z5" s="11" t="s">
        <v>489</v>
      </c>
      <c r="AA5" s="11" t="s">
        <v>489</v>
      </c>
      <c r="AB5" s="11" t="s">
        <v>489</v>
      </c>
      <c r="AC5" s="32" t="s">
        <v>489</v>
      </c>
    </row>
    <row r="6" spans="1:31" x14ac:dyDescent="0.2">
      <c r="A6" s="291"/>
      <c r="B6" s="291"/>
      <c r="C6" s="49" t="s">
        <v>76</v>
      </c>
      <c r="D6" s="49" t="s">
        <v>407</v>
      </c>
      <c r="E6" s="185"/>
      <c r="F6" s="185"/>
      <c r="G6" s="185"/>
      <c r="H6" s="185" t="s">
        <v>489</v>
      </c>
      <c r="I6" s="185" t="s">
        <v>489</v>
      </c>
      <c r="J6" s="185" t="s">
        <v>489</v>
      </c>
      <c r="K6" s="185" t="s">
        <v>489</v>
      </c>
      <c r="L6" s="185" t="s">
        <v>489</v>
      </c>
      <c r="M6" s="185" t="s">
        <v>489</v>
      </c>
      <c r="N6" s="185" t="s">
        <v>489</v>
      </c>
      <c r="O6" s="186" t="s">
        <v>489</v>
      </c>
      <c r="P6" s="186" t="s">
        <v>489</v>
      </c>
      <c r="Q6" s="11" t="s">
        <v>489</v>
      </c>
      <c r="R6" s="11" t="s">
        <v>489</v>
      </c>
      <c r="S6" s="11" t="s">
        <v>489</v>
      </c>
      <c r="T6" s="11" t="s">
        <v>489</v>
      </c>
      <c r="U6" s="11" t="s">
        <v>489</v>
      </c>
      <c r="V6" s="11" t="s">
        <v>489</v>
      </c>
      <c r="W6" s="11" t="s">
        <v>489</v>
      </c>
      <c r="X6" s="11" t="s">
        <v>489</v>
      </c>
      <c r="Y6" s="11" t="s">
        <v>489</v>
      </c>
      <c r="Z6" s="11" t="s">
        <v>489</v>
      </c>
      <c r="AA6" s="11" t="s">
        <v>489</v>
      </c>
      <c r="AB6" s="11" t="s">
        <v>489</v>
      </c>
      <c r="AC6" s="32" t="s">
        <v>489</v>
      </c>
    </row>
    <row r="7" spans="1:31" x14ac:dyDescent="0.2">
      <c r="A7" s="291"/>
      <c r="B7" s="291"/>
      <c r="C7" s="49" t="s">
        <v>77</v>
      </c>
      <c r="D7" s="49" t="s">
        <v>407</v>
      </c>
      <c r="E7" s="185"/>
      <c r="F7" s="185"/>
      <c r="G7" s="185"/>
      <c r="H7" s="185" t="s">
        <v>489</v>
      </c>
      <c r="I7" s="185" t="s">
        <v>489</v>
      </c>
      <c r="J7" s="185" t="s">
        <v>489</v>
      </c>
      <c r="K7" s="185" t="s">
        <v>489</v>
      </c>
      <c r="L7" s="185" t="s">
        <v>489</v>
      </c>
      <c r="M7" s="185" t="s">
        <v>489</v>
      </c>
      <c r="N7" s="185" t="s">
        <v>489</v>
      </c>
      <c r="O7" s="186" t="s">
        <v>489</v>
      </c>
      <c r="P7" s="186" t="s">
        <v>489</v>
      </c>
      <c r="Q7" s="11" t="s">
        <v>489</v>
      </c>
      <c r="R7" s="11" t="s">
        <v>489</v>
      </c>
      <c r="S7" s="11" t="s">
        <v>489</v>
      </c>
      <c r="T7" s="11" t="s">
        <v>489</v>
      </c>
      <c r="U7" s="11" t="s">
        <v>489</v>
      </c>
      <c r="V7" s="11" t="s">
        <v>489</v>
      </c>
      <c r="W7" s="11" t="s">
        <v>489</v>
      </c>
      <c r="X7" s="11" t="s">
        <v>489</v>
      </c>
      <c r="Y7" s="11" t="s">
        <v>489</v>
      </c>
      <c r="Z7" s="11" t="s">
        <v>489</v>
      </c>
      <c r="AA7" s="11" t="s">
        <v>489</v>
      </c>
      <c r="AB7" s="11" t="s">
        <v>489</v>
      </c>
      <c r="AC7" s="32" t="s">
        <v>489</v>
      </c>
    </row>
    <row r="8" spans="1:31" x14ac:dyDescent="0.2">
      <c r="A8" s="291"/>
      <c r="B8" s="291"/>
      <c r="C8" s="49" t="s">
        <v>78</v>
      </c>
      <c r="D8" s="49" t="s">
        <v>408</v>
      </c>
      <c r="E8" s="185">
        <v>1000</v>
      </c>
      <c r="F8" s="185">
        <v>1050</v>
      </c>
      <c r="G8" s="185">
        <v>248</v>
      </c>
      <c r="H8" s="185" t="s">
        <v>489</v>
      </c>
      <c r="I8" s="185" t="s">
        <v>489</v>
      </c>
      <c r="J8" s="185" t="s">
        <v>489</v>
      </c>
      <c r="K8" s="185" t="s">
        <v>489</v>
      </c>
      <c r="L8" s="185" t="s">
        <v>489</v>
      </c>
      <c r="M8" s="185" t="s">
        <v>489</v>
      </c>
      <c r="N8" s="185" t="s">
        <v>489</v>
      </c>
      <c r="O8" s="186" t="s">
        <v>489</v>
      </c>
      <c r="P8" s="186" t="s">
        <v>489</v>
      </c>
      <c r="Q8" s="11" t="s">
        <v>489</v>
      </c>
      <c r="R8" s="11" t="s">
        <v>489</v>
      </c>
      <c r="S8" s="11" t="s">
        <v>489</v>
      </c>
      <c r="T8" s="11" t="s">
        <v>489</v>
      </c>
      <c r="U8" s="11" t="s">
        <v>489</v>
      </c>
      <c r="V8" s="11" t="s">
        <v>489</v>
      </c>
      <c r="W8" s="11" t="s">
        <v>489</v>
      </c>
      <c r="X8" s="11" t="s">
        <v>489</v>
      </c>
      <c r="Y8" s="11" t="s">
        <v>489</v>
      </c>
      <c r="Z8" s="11" t="s">
        <v>489</v>
      </c>
      <c r="AA8" s="11" t="s">
        <v>489</v>
      </c>
      <c r="AB8" s="11" t="s">
        <v>489</v>
      </c>
      <c r="AC8" s="32" t="s">
        <v>489</v>
      </c>
    </row>
    <row r="9" spans="1:31" x14ac:dyDescent="0.2">
      <c r="A9" s="291"/>
      <c r="B9" s="291"/>
      <c r="C9" s="49" t="s">
        <v>79</v>
      </c>
      <c r="D9" s="49" t="s">
        <v>407</v>
      </c>
      <c r="E9" s="185"/>
      <c r="F9" s="185"/>
      <c r="G9" s="185"/>
      <c r="H9" s="185" t="s">
        <v>489</v>
      </c>
      <c r="I9" s="185" t="s">
        <v>489</v>
      </c>
      <c r="J9" s="185" t="s">
        <v>489</v>
      </c>
      <c r="K9" s="185" t="s">
        <v>489</v>
      </c>
      <c r="L9" s="185" t="s">
        <v>489</v>
      </c>
      <c r="M9" s="185" t="s">
        <v>489</v>
      </c>
      <c r="N9" s="185" t="s">
        <v>489</v>
      </c>
      <c r="O9" s="186" t="s">
        <v>489</v>
      </c>
      <c r="P9" s="186" t="s">
        <v>489</v>
      </c>
      <c r="Q9" s="11" t="s">
        <v>489</v>
      </c>
      <c r="R9" s="11" t="s">
        <v>489</v>
      </c>
      <c r="S9" s="11" t="s">
        <v>489</v>
      </c>
      <c r="T9" s="11" t="s">
        <v>489</v>
      </c>
      <c r="U9" s="11" t="s">
        <v>489</v>
      </c>
      <c r="V9" s="11" t="s">
        <v>489</v>
      </c>
      <c r="W9" s="11" t="s">
        <v>489</v>
      </c>
      <c r="X9" s="11" t="s">
        <v>489</v>
      </c>
      <c r="Y9" s="11" t="s">
        <v>489</v>
      </c>
      <c r="Z9" s="11" t="s">
        <v>489</v>
      </c>
      <c r="AA9" s="11" t="s">
        <v>489</v>
      </c>
      <c r="AB9" s="11" t="s">
        <v>489</v>
      </c>
      <c r="AC9" s="32" t="s">
        <v>489</v>
      </c>
    </row>
    <row r="10" spans="1:31" x14ac:dyDescent="0.2">
      <c r="A10" s="291"/>
      <c r="B10" s="291"/>
      <c r="C10" s="49" t="s">
        <v>80</v>
      </c>
      <c r="D10" s="49" t="s">
        <v>407</v>
      </c>
      <c r="E10" s="185"/>
      <c r="F10" s="185"/>
      <c r="G10" s="185"/>
      <c r="H10" s="185" t="s">
        <v>489</v>
      </c>
      <c r="I10" s="185" t="s">
        <v>489</v>
      </c>
      <c r="J10" s="185" t="s">
        <v>489</v>
      </c>
      <c r="K10" s="185" t="s">
        <v>489</v>
      </c>
      <c r="L10" s="185" t="s">
        <v>489</v>
      </c>
      <c r="M10" s="185" t="s">
        <v>489</v>
      </c>
      <c r="N10" s="185" t="s">
        <v>489</v>
      </c>
      <c r="O10" s="186" t="s">
        <v>489</v>
      </c>
      <c r="P10" s="186" t="s">
        <v>489</v>
      </c>
      <c r="Q10" s="11" t="s">
        <v>489</v>
      </c>
      <c r="R10" s="11" t="s">
        <v>489</v>
      </c>
      <c r="S10" s="11" t="s">
        <v>489</v>
      </c>
      <c r="T10" s="11" t="s">
        <v>489</v>
      </c>
      <c r="U10" s="11" t="s">
        <v>489</v>
      </c>
      <c r="V10" s="11" t="s">
        <v>489</v>
      </c>
      <c r="W10" s="11" t="s">
        <v>489</v>
      </c>
      <c r="X10" s="11" t="s">
        <v>489</v>
      </c>
      <c r="Y10" s="11" t="s">
        <v>489</v>
      </c>
      <c r="Z10" s="11" t="s">
        <v>489</v>
      </c>
      <c r="AA10" s="11" t="s">
        <v>489</v>
      </c>
      <c r="AB10" s="11" t="s">
        <v>489</v>
      </c>
      <c r="AC10" s="32" t="s">
        <v>489</v>
      </c>
    </row>
    <row r="11" spans="1:31" x14ac:dyDescent="0.2">
      <c r="A11" s="291"/>
      <c r="B11" s="291"/>
      <c r="C11" s="354" t="s">
        <v>158</v>
      </c>
      <c r="D11" s="354"/>
      <c r="E11" s="31">
        <f>SUM(E5:E10)</f>
        <v>1000</v>
      </c>
      <c r="F11" s="31">
        <f t="shared" ref="F11:G11" si="0">SUM(F5:F10)</f>
        <v>1050</v>
      </c>
      <c r="G11" s="31">
        <f t="shared" si="0"/>
        <v>248</v>
      </c>
      <c r="H11" s="31" t="s">
        <v>489</v>
      </c>
      <c r="I11" s="31" t="s">
        <v>489</v>
      </c>
      <c r="J11" s="31" t="s">
        <v>489</v>
      </c>
      <c r="K11" s="31" t="s">
        <v>489</v>
      </c>
      <c r="L11" s="31" t="s">
        <v>489</v>
      </c>
      <c r="M11" s="31" t="s">
        <v>489</v>
      </c>
      <c r="N11" s="31" t="s">
        <v>489</v>
      </c>
      <c r="O11" s="31" t="s">
        <v>489</v>
      </c>
      <c r="P11" s="31" t="s">
        <v>489</v>
      </c>
      <c r="Q11" s="31" t="s">
        <v>489</v>
      </c>
      <c r="R11" s="31" t="s">
        <v>489</v>
      </c>
      <c r="S11" s="31" t="s">
        <v>489</v>
      </c>
      <c r="T11" s="31" t="s">
        <v>489</v>
      </c>
      <c r="U11" s="31" t="s">
        <v>489</v>
      </c>
      <c r="V11" s="31" t="s">
        <v>489</v>
      </c>
      <c r="W11" s="31" t="s">
        <v>489</v>
      </c>
      <c r="X11" s="31" t="s">
        <v>489</v>
      </c>
      <c r="Y11" s="31" t="s">
        <v>489</v>
      </c>
      <c r="Z11" s="31" t="s">
        <v>489</v>
      </c>
      <c r="AA11" s="31" t="s">
        <v>489</v>
      </c>
      <c r="AB11" s="31" t="s">
        <v>489</v>
      </c>
      <c r="AC11" s="31" t="s">
        <v>489</v>
      </c>
    </row>
    <row r="12" spans="1:31" x14ac:dyDescent="0.2">
      <c r="A12" s="291"/>
      <c r="B12" s="291"/>
      <c r="C12" s="354" t="s">
        <v>157</v>
      </c>
      <c r="D12" s="354"/>
      <c r="E12" s="33">
        <f>E11/E48</f>
        <v>0.42863266180882981</v>
      </c>
      <c r="F12" s="33">
        <f t="shared" ref="F12:G12" si="1">F11/F48</f>
        <v>0.41633624107850914</v>
      </c>
      <c r="G12" s="33">
        <f t="shared" si="1"/>
        <v>0.11720226843100189</v>
      </c>
      <c r="H12" s="33" t="s">
        <v>489</v>
      </c>
      <c r="I12" s="33" t="s">
        <v>489</v>
      </c>
      <c r="J12" s="33" t="s">
        <v>489</v>
      </c>
      <c r="K12" s="33" t="s">
        <v>489</v>
      </c>
      <c r="L12" s="33" t="s">
        <v>489</v>
      </c>
      <c r="M12" s="33" t="s">
        <v>489</v>
      </c>
      <c r="N12" s="33" t="s">
        <v>489</v>
      </c>
      <c r="O12" s="33" t="s">
        <v>489</v>
      </c>
      <c r="P12" s="33" t="s">
        <v>489</v>
      </c>
      <c r="Q12" s="33" t="s">
        <v>489</v>
      </c>
      <c r="R12" s="33" t="s">
        <v>489</v>
      </c>
      <c r="S12" s="33" t="s">
        <v>489</v>
      </c>
      <c r="T12" s="33" t="s">
        <v>489</v>
      </c>
      <c r="U12" s="33" t="s">
        <v>489</v>
      </c>
      <c r="V12" s="33" t="s">
        <v>489</v>
      </c>
      <c r="W12" s="33" t="s">
        <v>489</v>
      </c>
      <c r="X12" s="33" t="s">
        <v>489</v>
      </c>
      <c r="Y12" s="33" t="s">
        <v>489</v>
      </c>
      <c r="Z12" s="33" t="s">
        <v>489</v>
      </c>
      <c r="AA12" s="33" t="s">
        <v>489</v>
      </c>
      <c r="AB12" s="33" t="s">
        <v>489</v>
      </c>
      <c r="AC12" s="33" t="s">
        <v>489</v>
      </c>
    </row>
    <row r="13" spans="1:31" x14ac:dyDescent="0.2">
      <c r="A13" s="291"/>
      <c r="B13" s="355" t="s">
        <v>81</v>
      </c>
      <c r="C13" s="49" t="s">
        <v>79</v>
      </c>
      <c r="D13" s="49" t="s">
        <v>407</v>
      </c>
      <c r="E13" s="187">
        <v>382</v>
      </c>
      <c r="F13" s="187">
        <v>441</v>
      </c>
      <c r="G13" s="187">
        <v>510</v>
      </c>
      <c r="H13" s="187" t="s">
        <v>489</v>
      </c>
      <c r="I13" s="187" t="s">
        <v>489</v>
      </c>
      <c r="J13" s="187" t="s">
        <v>489</v>
      </c>
      <c r="K13" s="187" t="s">
        <v>489</v>
      </c>
      <c r="L13" s="187" t="s">
        <v>489</v>
      </c>
      <c r="M13" s="187" t="s">
        <v>489</v>
      </c>
      <c r="N13" s="187" t="s">
        <v>489</v>
      </c>
      <c r="O13" s="187" t="s">
        <v>489</v>
      </c>
      <c r="P13" s="187" t="s">
        <v>489</v>
      </c>
      <c r="Q13" s="49" t="s">
        <v>489</v>
      </c>
      <c r="R13" s="49" t="s">
        <v>489</v>
      </c>
      <c r="S13" s="49" t="s">
        <v>489</v>
      </c>
      <c r="T13" s="49" t="s">
        <v>489</v>
      </c>
      <c r="U13" s="49" t="s">
        <v>489</v>
      </c>
      <c r="V13" s="49" t="s">
        <v>489</v>
      </c>
      <c r="W13" s="49" t="s">
        <v>489</v>
      </c>
      <c r="X13" s="49" t="s">
        <v>489</v>
      </c>
      <c r="Y13" s="49" t="s">
        <v>489</v>
      </c>
      <c r="Z13" s="49" t="s">
        <v>489</v>
      </c>
      <c r="AA13" s="49" t="s">
        <v>489</v>
      </c>
      <c r="AB13" s="49" t="s">
        <v>489</v>
      </c>
      <c r="AC13" s="32" t="s">
        <v>489</v>
      </c>
    </row>
    <row r="14" spans="1:31" x14ac:dyDescent="0.2">
      <c r="A14" s="291"/>
      <c r="B14" s="355"/>
      <c r="C14" s="49" t="s">
        <v>82</v>
      </c>
      <c r="D14" s="49" t="s">
        <v>407</v>
      </c>
      <c r="E14" s="187"/>
      <c r="F14" s="187">
        <v>11</v>
      </c>
      <c r="G14" s="187"/>
      <c r="H14" s="187" t="s">
        <v>489</v>
      </c>
      <c r="I14" s="187" t="s">
        <v>489</v>
      </c>
      <c r="J14" s="187" t="s">
        <v>489</v>
      </c>
      <c r="K14" s="187" t="s">
        <v>489</v>
      </c>
      <c r="L14" s="187" t="s">
        <v>489</v>
      </c>
      <c r="M14" s="187" t="s">
        <v>489</v>
      </c>
      <c r="N14" s="187" t="s">
        <v>489</v>
      </c>
      <c r="O14" s="187" t="s">
        <v>489</v>
      </c>
      <c r="P14" s="187" t="s">
        <v>489</v>
      </c>
      <c r="Q14" s="49" t="s">
        <v>489</v>
      </c>
      <c r="R14" s="49" t="s">
        <v>489</v>
      </c>
      <c r="S14" s="49" t="s">
        <v>489</v>
      </c>
      <c r="T14" s="49" t="s">
        <v>489</v>
      </c>
      <c r="U14" s="49" t="s">
        <v>489</v>
      </c>
      <c r="V14" s="49" t="s">
        <v>489</v>
      </c>
      <c r="W14" s="49" t="s">
        <v>489</v>
      </c>
      <c r="X14" s="49" t="s">
        <v>489</v>
      </c>
      <c r="Y14" s="49" t="s">
        <v>489</v>
      </c>
      <c r="Z14" s="49" t="s">
        <v>489</v>
      </c>
      <c r="AA14" s="49" t="s">
        <v>489</v>
      </c>
      <c r="AB14" s="49" t="s">
        <v>489</v>
      </c>
      <c r="AC14" s="32" t="s">
        <v>489</v>
      </c>
    </row>
    <row r="15" spans="1:31" x14ac:dyDescent="0.2">
      <c r="A15" s="291"/>
      <c r="B15" s="355"/>
      <c r="C15" s="80" t="s">
        <v>355</v>
      </c>
      <c r="D15" s="49" t="s">
        <v>408</v>
      </c>
      <c r="E15" s="187"/>
      <c r="F15" s="187"/>
      <c r="G15" s="187"/>
      <c r="H15" s="187" t="s">
        <v>489</v>
      </c>
      <c r="I15" s="187" t="s">
        <v>489</v>
      </c>
      <c r="J15" s="187" t="s">
        <v>489</v>
      </c>
      <c r="K15" s="187" t="s">
        <v>489</v>
      </c>
      <c r="L15" s="187" t="s">
        <v>489</v>
      </c>
      <c r="M15" s="187" t="s">
        <v>489</v>
      </c>
      <c r="N15" s="187" t="s">
        <v>489</v>
      </c>
      <c r="O15" s="187" t="s">
        <v>489</v>
      </c>
      <c r="P15" s="187" t="s">
        <v>489</v>
      </c>
      <c r="Q15" s="49" t="s">
        <v>489</v>
      </c>
      <c r="R15" s="49" t="s">
        <v>489</v>
      </c>
      <c r="S15" s="49" t="s">
        <v>489</v>
      </c>
      <c r="T15" s="49" t="s">
        <v>489</v>
      </c>
      <c r="U15" s="49" t="s">
        <v>489</v>
      </c>
      <c r="V15" s="49" t="s">
        <v>489</v>
      </c>
      <c r="W15" s="49" t="s">
        <v>489</v>
      </c>
      <c r="X15" s="49" t="s">
        <v>489</v>
      </c>
      <c r="Y15" s="49" t="s">
        <v>489</v>
      </c>
      <c r="Z15" s="49" t="s">
        <v>489</v>
      </c>
      <c r="AA15" s="49" t="s">
        <v>489</v>
      </c>
      <c r="AB15" s="49" t="s">
        <v>489</v>
      </c>
      <c r="AC15" s="32" t="s">
        <v>489</v>
      </c>
    </row>
    <row r="16" spans="1:31" x14ac:dyDescent="0.2">
      <c r="A16" s="291"/>
      <c r="B16" s="355"/>
      <c r="C16" s="354" t="s">
        <v>158</v>
      </c>
      <c r="D16" s="354"/>
      <c r="E16" s="16">
        <f>SUM(E13:E15)</f>
        <v>382</v>
      </c>
      <c r="F16" s="16">
        <f t="shared" ref="F16:G16" si="2">SUM(F13:F15)</f>
        <v>452</v>
      </c>
      <c r="G16" s="16">
        <f t="shared" si="2"/>
        <v>510</v>
      </c>
      <c r="H16" s="16" t="s">
        <v>489</v>
      </c>
      <c r="I16" s="16" t="s">
        <v>489</v>
      </c>
      <c r="J16" s="16" t="s">
        <v>489</v>
      </c>
      <c r="K16" s="16" t="s">
        <v>489</v>
      </c>
      <c r="L16" s="16" t="s">
        <v>489</v>
      </c>
      <c r="M16" s="16" t="s">
        <v>489</v>
      </c>
      <c r="N16" s="16" t="s">
        <v>489</v>
      </c>
      <c r="O16" s="16" t="s">
        <v>489</v>
      </c>
      <c r="P16" s="16" t="s">
        <v>489</v>
      </c>
      <c r="Q16" s="16" t="s">
        <v>489</v>
      </c>
      <c r="R16" s="16" t="s">
        <v>489</v>
      </c>
      <c r="S16" s="16" t="s">
        <v>489</v>
      </c>
      <c r="T16" s="16" t="s">
        <v>489</v>
      </c>
      <c r="U16" s="16" t="s">
        <v>489</v>
      </c>
      <c r="V16" s="16" t="s">
        <v>489</v>
      </c>
      <c r="W16" s="16" t="s">
        <v>489</v>
      </c>
      <c r="X16" s="16" t="s">
        <v>489</v>
      </c>
      <c r="Y16" s="16" t="s">
        <v>489</v>
      </c>
      <c r="Z16" s="16" t="s">
        <v>489</v>
      </c>
      <c r="AA16" s="16" t="s">
        <v>489</v>
      </c>
      <c r="AB16" s="16" t="s">
        <v>489</v>
      </c>
      <c r="AC16" s="31" t="s">
        <v>489</v>
      </c>
    </row>
    <row r="17" spans="1:29" x14ac:dyDescent="0.2">
      <c r="A17" s="291"/>
      <c r="B17" s="355"/>
      <c r="C17" s="354" t="s">
        <v>157</v>
      </c>
      <c r="D17" s="354"/>
      <c r="E17" s="33">
        <f>E16/E48</f>
        <v>0.16373767681097301</v>
      </c>
      <c r="F17" s="33">
        <f t="shared" ref="F17:G17" si="3">F16/F48</f>
        <v>0.17922283901665345</v>
      </c>
      <c r="G17" s="33">
        <f t="shared" si="3"/>
        <v>0.24102079395085066</v>
      </c>
      <c r="H17" s="33" t="s">
        <v>489</v>
      </c>
      <c r="I17" s="33" t="s">
        <v>489</v>
      </c>
      <c r="J17" s="33" t="s">
        <v>489</v>
      </c>
      <c r="K17" s="33" t="s">
        <v>489</v>
      </c>
      <c r="L17" s="33" t="s">
        <v>489</v>
      </c>
      <c r="M17" s="33" t="s">
        <v>489</v>
      </c>
      <c r="N17" s="33" t="s">
        <v>489</v>
      </c>
      <c r="O17" s="33" t="s">
        <v>489</v>
      </c>
      <c r="P17" s="33" t="s">
        <v>489</v>
      </c>
      <c r="Q17" s="33" t="s">
        <v>489</v>
      </c>
      <c r="R17" s="33" t="s">
        <v>489</v>
      </c>
      <c r="S17" s="33" t="s">
        <v>489</v>
      </c>
      <c r="T17" s="33" t="s">
        <v>489</v>
      </c>
      <c r="U17" s="33" t="s">
        <v>489</v>
      </c>
      <c r="V17" s="33" t="s">
        <v>489</v>
      </c>
      <c r="W17" s="33" t="s">
        <v>489</v>
      </c>
      <c r="X17" s="33" t="s">
        <v>489</v>
      </c>
      <c r="Y17" s="33" t="s">
        <v>489</v>
      </c>
      <c r="Z17" s="33" t="s">
        <v>489</v>
      </c>
      <c r="AA17" s="33" t="s">
        <v>489</v>
      </c>
      <c r="AB17" s="33" t="s">
        <v>489</v>
      </c>
      <c r="AC17" s="33" t="s">
        <v>489</v>
      </c>
    </row>
    <row r="18" spans="1:29" x14ac:dyDescent="0.2">
      <c r="A18" s="291"/>
      <c r="B18" s="355" t="s">
        <v>83</v>
      </c>
      <c r="C18" s="49" t="s">
        <v>84</v>
      </c>
      <c r="D18" s="49" t="s">
        <v>408</v>
      </c>
      <c r="E18" s="187">
        <v>625</v>
      </c>
      <c r="F18" s="187">
        <v>620</v>
      </c>
      <c r="G18" s="187">
        <v>713</v>
      </c>
      <c r="H18" s="187" t="s">
        <v>489</v>
      </c>
      <c r="I18" s="187" t="s">
        <v>489</v>
      </c>
      <c r="J18" s="187" t="s">
        <v>489</v>
      </c>
      <c r="K18" s="187" t="s">
        <v>489</v>
      </c>
      <c r="L18" s="187" t="s">
        <v>489</v>
      </c>
      <c r="M18" s="187" t="s">
        <v>489</v>
      </c>
      <c r="N18" s="187" t="s">
        <v>489</v>
      </c>
      <c r="O18" s="187" t="s">
        <v>489</v>
      </c>
      <c r="P18" s="187" t="s">
        <v>489</v>
      </c>
      <c r="Q18" s="49" t="s">
        <v>489</v>
      </c>
      <c r="R18" s="49" t="s">
        <v>489</v>
      </c>
      <c r="S18" s="49" t="s">
        <v>489</v>
      </c>
      <c r="T18" s="49" t="s">
        <v>489</v>
      </c>
      <c r="U18" s="49" t="s">
        <v>489</v>
      </c>
      <c r="V18" s="49" t="s">
        <v>489</v>
      </c>
      <c r="W18" s="49" t="s">
        <v>489</v>
      </c>
      <c r="X18" s="49" t="s">
        <v>489</v>
      </c>
      <c r="Y18" s="49" t="s">
        <v>489</v>
      </c>
      <c r="Z18" s="49" t="s">
        <v>489</v>
      </c>
      <c r="AA18" s="49" t="s">
        <v>489</v>
      </c>
      <c r="AB18" s="49" t="s">
        <v>489</v>
      </c>
      <c r="AC18" s="32" t="s">
        <v>489</v>
      </c>
    </row>
    <row r="19" spans="1:29" x14ac:dyDescent="0.2">
      <c r="A19" s="291"/>
      <c r="B19" s="355"/>
      <c r="C19" s="49" t="s">
        <v>85</v>
      </c>
      <c r="D19" s="49" t="s">
        <v>408</v>
      </c>
      <c r="E19" s="187"/>
      <c r="F19" s="187">
        <v>34</v>
      </c>
      <c r="G19" s="187">
        <v>60</v>
      </c>
      <c r="H19" s="187" t="s">
        <v>489</v>
      </c>
      <c r="I19" s="187" t="s">
        <v>489</v>
      </c>
      <c r="J19" s="187" t="s">
        <v>489</v>
      </c>
      <c r="K19" s="187" t="s">
        <v>489</v>
      </c>
      <c r="L19" s="187" t="s">
        <v>489</v>
      </c>
      <c r="M19" s="187" t="s">
        <v>489</v>
      </c>
      <c r="N19" s="187" t="s">
        <v>489</v>
      </c>
      <c r="O19" s="187" t="s">
        <v>489</v>
      </c>
      <c r="P19" s="187" t="s">
        <v>489</v>
      </c>
      <c r="Q19" s="49" t="s">
        <v>489</v>
      </c>
      <c r="R19" s="49" t="s">
        <v>489</v>
      </c>
      <c r="S19" s="49" t="s">
        <v>489</v>
      </c>
      <c r="T19" s="49" t="s">
        <v>489</v>
      </c>
      <c r="U19" s="49" t="s">
        <v>489</v>
      </c>
      <c r="V19" s="49" t="s">
        <v>489</v>
      </c>
      <c r="W19" s="49" t="s">
        <v>489</v>
      </c>
      <c r="X19" s="49" t="s">
        <v>489</v>
      </c>
      <c r="Y19" s="49" t="s">
        <v>489</v>
      </c>
      <c r="Z19" s="49" t="s">
        <v>489</v>
      </c>
      <c r="AA19" s="49" t="s">
        <v>489</v>
      </c>
      <c r="AB19" s="49" t="s">
        <v>489</v>
      </c>
      <c r="AC19" s="32" t="s">
        <v>489</v>
      </c>
    </row>
    <row r="20" spans="1:29" x14ac:dyDescent="0.2">
      <c r="A20" s="291"/>
      <c r="B20" s="355"/>
      <c r="C20" s="354" t="s">
        <v>158</v>
      </c>
      <c r="D20" s="354"/>
      <c r="E20" s="16">
        <f>SUM(E18:E19)</f>
        <v>625</v>
      </c>
      <c r="F20" s="16">
        <f t="shared" ref="F20:G20" si="4">SUM(F18:F19)</f>
        <v>654</v>
      </c>
      <c r="G20" s="16">
        <f t="shared" si="4"/>
        <v>773</v>
      </c>
      <c r="H20" s="16" t="s">
        <v>489</v>
      </c>
      <c r="I20" s="16" t="s">
        <v>489</v>
      </c>
      <c r="J20" s="16" t="s">
        <v>489</v>
      </c>
      <c r="K20" s="16" t="s">
        <v>489</v>
      </c>
      <c r="L20" s="16" t="s">
        <v>489</v>
      </c>
      <c r="M20" s="16" t="s">
        <v>489</v>
      </c>
      <c r="N20" s="16" t="s">
        <v>489</v>
      </c>
      <c r="O20" s="16" t="s">
        <v>489</v>
      </c>
      <c r="P20" s="16" t="s">
        <v>489</v>
      </c>
      <c r="Q20" s="16" t="s">
        <v>489</v>
      </c>
      <c r="R20" s="16" t="s">
        <v>489</v>
      </c>
      <c r="S20" s="16" t="s">
        <v>489</v>
      </c>
      <c r="T20" s="16" t="s">
        <v>489</v>
      </c>
      <c r="U20" s="16" t="s">
        <v>489</v>
      </c>
      <c r="V20" s="16" t="s">
        <v>489</v>
      </c>
      <c r="W20" s="16" t="s">
        <v>489</v>
      </c>
      <c r="X20" s="16" t="s">
        <v>489</v>
      </c>
      <c r="Y20" s="16" t="s">
        <v>489</v>
      </c>
      <c r="Z20" s="16" t="s">
        <v>489</v>
      </c>
      <c r="AA20" s="16" t="s">
        <v>489</v>
      </c>
      <c r="AB20" s="16" t="s">
        <v>489</v>
      </c>
      <c r="AC20" s="31" t="s">
        <v>489</v>
      </c>
    </row>
    <row r="21" spans="1:29" x14ac:dyDescent="0.2">
      <c r="A21" s="291"/>
      <c r="B21" s="355"/>
      <c r="C21" s="354" t="s">
        <v>157</v>
      </c>
      <c r="D21" s="354"/>
      <c r="E21" s="33">
        <f>E20/E48</f>
        <v>0.26789541363051866</v>
      </c>
      <c r="F21" s="33">
        <f t="shared" ref="F21:G21" si="5">F20/F48</f>
        <v>0.25931800158604285</v>
      </c>
      <c r="G21" s="33">
        <f t="shared" si="5"/>
        <v>0.36531190926275992</v>
      </c>
      <c r="H21" s="33" t="s">
        <v>489</v>
      </c>
      <c r="I21" s="33" t="s">
        <v>489</v>
      </c>
      <c r="J21" s="33" t="s">
        <v>489</v>
      </c>
      <c r="K21" s="33" t="s">
        <v>489</v>
      </c>
      <c r="L21" s="33" t="s">
        <v>489</v>
      </c>
      <c r="M21" s="33" t="s">
        <v>489</v>
      </c>
      <c r="N21" s="33" t="s">
        <v>489</v>
      </c>
      <c r="O21" s="33" t="s">
        <v>489</v>
      </c>
      <c r="P21" s="33" t="s">
        <v>489</v>
      </c>
      <c r="Q21" s="33" t="s">
        <v>489</v>
      </c>
      <c r="R21" s="33" t="s">
        <v>489</v>
      </c>
      <c r="S21" s="33" t="s">
        <v>489</v>
      </c>
      <c r="T21" s="33" t="s">
        <v>489</v>
      </c>
      <c r="U21" s="33" t="s">
        <v>489</v>
      </c>
      <c r="V21" s="33" t="s">
        <v>489</v>
      </c>
      <c r="W21" s="33" t="s">
        <v>489</v>
      </c>
      <c r="X21" s="33" t="s">
        <v>489</v>
      </c>
      <c r="Y21" s="33" t="s">
        <v>489</v>
      </c>
      <c r="Z21" s="33" t="s">
        <v>489</v>
      </c>
      <c r="AA21" s="33" t="s">
        <v>489</v>
      </c>
      <c r="AB21" s="33" t="s">
        <v>489</v>
      </c>
      <c r="AC21" s="33" t="s">
        <v>489</v>
      </c>
    </row>
    <row r="22" spans="1:29" x14ac:dyDescent="0.2">
      <c r="A22" s="291"/>
      <c r="B22" s="355" t="s">
        <v>86</v>
      </c>
      <c r="C22" s="49" t="s">
        <v>75</v>
      </c>
      <c r="D22" s="49" t="s">
        <v>407</v>
      </c>
      <c r="E22" s="187"/>
      <c r="F22" s="187">
        <v>75</v>
      </c>
      <c r="G22" s="187">
        <v>243</v>
      </c>
      <c r="H22" s="187" t="s">
        <v>489</v>
      </c>
      <c r="I22" s="187" t="s">
        <v>489</v>
      </c>
      <c r="J22" s="187" t="s">
        <v>489</v>
      </c>
      <c r="K22" s="187" t="s">
        <v>489</v>
      </c>
      <c r="L22" s="187" t="s">
        <v>489</v>
      </c>
      <c r="M22" s="187" t="s">
        <v>489</v>
      </c>
      <c r="N22" s="187" t="s">
        <v>489</v>
      </c>
      <c r="O22" s="187" t="s">
        <v>489</v>
      </c>
      <c r="P22" s="187" t="s">
        <v>489</v>
      </c>
      <c r="Q22" s="49" t="s">
        <v>489</v>
      </c>
      <c r="R22" s="49" t="s">
        <v>489</v>
      </c>
      <c r="S22" s="49" t="s">
        <v>489</v>
      </c>
      <c r="T22" s="49" t="s">
        <v>489</v>
      </c>
      <c r="U22" s="49" t="s">
        <v>489</v>
      </c>
      <c r="V22" s="49" t="s">
        <v>489</v>
      </c>
      <c r="W22" s="49" t="s">
        <v>489</v>
      </c>
      <c r="X22" s="49" t="s">
        <v>489</v>
      </c>
      <c r="Y22" s="49" t="s">
        <v>489</v>
      </c>
      <c r="Z22" s="49" t="s">
        <v>489</v>
      </c>
      <c r="AA22" s="49" t="s">
        <v>489</v>
      </c>
      <c r="AB22" s="49" t="s">
        <v>489</v>
      </c>
      <c r="AC22" s="32" t="s">
        <v>489</v>
      </c>
    </row>
    <row r="23" spans="1:29" x14ac:dyDescent="0.2">
      <c r="A23" s="291"/>
      <c r="B23" s="355"/>
      <c r="C23" s="354" t="s">
        <v>158</v>
      </c>
      <c r="D23" s="354"/>
      <c r="E23" s="16">
        <f>SUM(E22)</f>
        <v>0</v>
      </c>
      <c r="F23" s="16">
        <f t="shared" ref="F23:G23" si="6">SUM(F22)</f>
        <v>75</v>
      </c>
      <c r="G23" s="16">
        <f t="shared" si="6"/>
        <v>243</v>
      </c>
      <c r="H23" s="16" t="s">
        <v>489</v>
      </c>
      <c r="I23" s="16" t="s">
        <v>489</v>
      </c>
      <c r="J23" s="16" t="s">
        <v>489</v>
      </c>
      <c r="K23" s="16" t="s">
        <v>489</v>
      </c>
      <c r="L23" s="16" t="s">
        <v>489</v>
      </c>
      <c r="M23" s="16" t="s">
        <v>489</v>
      </c>
      <c r="N23" s="16" t="s">
        <v>489</v>
      </c>
      <c r="O23" s="16" t="s">
        <v>489</v>
      </c>
      <c r="P23" s="16" t="s">
        <v>489</v>
      </c>
      <c r="Q23" s="16" t="s">
        <v>489</v>
      </c>
      <c r="R23" s="16" t="s">
        <v>489</v>
      </c>
      <c r="S23" s="16" t="s">
        <v>489</v>
      </c>
      <c r="T23" s="16" t="s">
        <v>489</v>
      </c>
      <c r="U23" s="16" t="s">
        <v>489</v>
      </c>
      <c r="V23" s="16" t="s">
        <v>489</v>
      </c>
      <c r="W23" s="16" t="s">
        <v>489</v>
      </c>
      <c r="X23" s="16" t="s">
        <v>489</v>
      </c>
      <c r="Y23" s="16" t="s">
        <v>489</v>
      </c>
      <c r="Z23" s="16" t="s">
        <v>489</v>
      </c>
      <c r="AA23" s="16" t="s">
        <v>489</v>
      </c>
      <c r="AB23" s="16" t="s">
        <v>489</v>
      </c>
      <c r="AC23" s="31" t="s">
        <v>489</v>
      </c>
    </row>
    <row r="24" spans="1:29" x14ac:dyDescent="0.2">
      <c r="A24" s="291"/>
      <c r="B24" s="355"/>
      <c r="C24" s="354" t="s">
        <v>157</v>
      </c>
      <c r="D24" s="354"/>
      <c r="E24" s="33">
        <f>E23/E48</f>
        <v>0</v>
      </c>
      <c r="F24" s="33">
        <f t="shared" ref="F24:G24" si="7">F23/F48</f>
        <v>2.9738302934179221E-2</v>
      </c>
      <c r="G24" s="33">
        <f t="shared" si="7"/>
        <v>0.11483931947069943</v>
      </c>
      <c r="H24" s="33" t="s">
        <v>489</v>
      </c>
      <c r="I24" s="33" t="s">
        <v>489</v>
      </c>
      <c r="J24" s="33" t="s">
        <v>489</v>
      </c>
      <c r="K24" s="33" t="s">
        <v>489</v>
      </c>
      <c r="L24" s="33" t="s">
        <v>489</v>
      </c>
      <c r="M24" s="33" t="s">
        <v>489</v>
      </c>
      <c r="N24" s="33" t="s">
        <v>489</v>
      </c>
      <c r="O24" s="33" t="s">
        <v>489</v>
      </c>
      <c r="P24" s="33" t="s">
        <v>489</v>
      </c>
      <c r="Q24" s="33" t="s">
        <v>489</v>
      </c>
      <c r="R24" s="33" t="s">
        <v>489</v>
      </c>
      <c r="S24" s="33" t="s">
        <v>489</v>
      </c>
      <c r="T24" s="33" t="s">
        <v>489</v>
      </c>
      <c r="U24" s="33" t="s">
        <v>489</v>
      </c>
      <c r="V24" s="33" t="s">
        <v>489</v>
      </c>
      <c r="W24" s="33" t="s">
        <v>489</v>
      </c>
      <c r="X24" s="33" t="s">
        <v>489</v>
      </c>
      <c r="Y24" s="33" t="s">
        <v>489</v>
      </c>
      <c r="Z24" s="33" t="s">
        <v>489</v>
      </c>
      <c r="AA24" s="33" t="s">
        <v>489</v>
      </c>
      <c r="AB24" s="33" t="s">
        <v>489</v>
      </c>
      <c r="AC24" s="33" t="s">
        <v>489</v>
      </c>
    </row>
    <row r="25" spans="1:29" x14ac:dyDescent="0.2">
      <c r="A25" s="291"/>
      <c r="B25" s="355" t="s">
        <v>87</v>
      </c>
      <c r="C25" s="49" t="s">
        <v>88</v>
      </c>
      <c r="D25" s="49" t="s">
        <v>407</v>
      </c>
      <c r="E25" s="187">
        <v>168</v>
      </c>
      <c r="F25" s="187">
        <v>176</v>
      </c>
      <c r="G25" s="187">
        <v>175</v>
      </c>
      <c r="H25" s="187" t="s">
        <v>489</v>
      </c>
      <c r="I25" s="187" t="s">
        <v>489</v>
      </c>
      <c r="J25" s="187" t="s">
        <v>489</v>
      </c>
      <c r="K25" s="187" t="s">
        <v>489</v>
      </c>
      <c r="L25" s="187" t="s">
        <v>489</v>
      </c>
      <c r="M25" s="187" t="s">
        <v>489</v>
      </c>
      <c r="N25" s="187" t="s">
        <v>489</v>
      </c>
      <c r="O25" s="187" t="s">
        <v>489</v>
      </c>
      <c r="P25" s="187" t="s">
        <v>489</v>
      </c>
      <c r="Q25" s="49" t="s">
        <v>489</v>
      </c>
      <c r="R25" s="49" t="s">
        <v>489</v>
      </c>
      <c r="S25" s="49" t="s">
        <v>489</v>
      </c>
      <c r="T25" s="49" t="s">
        <v>489</v>
      </c>
      <c r="U25" s="49" t="s">
        <v>489</v>
      </c>
      <c r="V25" s="49" t="s">
        <v>489</v>
      </c>
      <c r="W25" s="49" t="s">
        <v>489</v>
      </c>
      <c r="X25" s="49" t="s">
        <v>489</v>
      </c>
      <c r="Y25" s="49" t="s">
        <v>489</v>
      </c>
      <c r="Z25" s="49" t="s">
        <v>489</v>
      </c>
      <c r="AA25" s="49" t="s">
        <v>489</v>
      </c>
      <c r="AB25" s="49" t="s">
        <v>489</v>
      </c>
      <c r="AC25" s="32" t="s">
        <v>489</v>
      </c>
    </row>
    <row r="26" spans="1:29" x14ac:dyDescent="0.2">
      <c r="A26" s="291"/>
      <c r="B26" s="355"/>
      <c r="C26" s="354" t="s">
        <v>158</v>
      </c>
      <c r="D26" s="354"/>
      <c r="E26" s="16">
        <f>SUM(E25)</f>
        <v>168</v>
      </c>
      <c r="F26" s="16">
        <f t="shared" ref="F26:G26" si="8">SUM(F25)</f>
        <v>176</v>
      </c>
      <c r="G26" s="16">
        <f t="shared" si="8"/>
        <v>175</v>
      </c>
      <c r="H26" s="16" t="s">
        <v>489</v>
      </c>
      <c r="I26" s="16" t="s">
        <v>489</v>
      </c>
      <c r="J26" s="16" t="s">
        <v>489</v>
      </c>
      <c r="K26" s="16" t="s">
        <v>489</v>
      </c>
      <c r="L26" s="16" t="s">
        <v>489</v>
      </c>
      <c r="M26" s="16" t="s">
        <v>489</v>
      </c>
      <c r="N26" s="16" t="s">
        <v>489</v>
      </c>
      <c r="O26" s="16" t="s">
        <v>489</v>
      </c>
      <c r="P26" s="16" t="s">
        <v>489</v>
      </c>
      <c r="Q26" s="16" t="s">
        <v>489</v>
      </c>
      <c r="R26" s="16" t="s">
        <v>489</v>
      </c>
      <c r="S26" s="16" t="s">
        <v>489</v>
      </c>
      <c r="T26" s="16" t="s">
        <v>489</v>
      </c>
      <c r="U26" s="16" t="s">
        <v>489</v>
      </c>
      <c r="V26" s="16" t="s">
        <v>489</v>
      </c>
      <c r="W26" s="16" t="s">
        <v>489</v>
      </c>
      <c r="X26" s="16" t="s">
        <v>489</v>
      </c>
      <c r="Y26" s="16" t="s">
        <v>489</v>
      </c>
      <c r="Z26" s="16" t="s">
        <v>489</v>
      </c>
      <c r="AA26" s="16" t="s">
        <v>489</v>
      </c>
      <c r="AB26" s="16" t="s">
        <v>489</v>
      </c>
      <c r="AC26" s="31" t="s">
        <v>489</v>
      </c>
    </row>
    <row r="27" spans="1:29" x14ac:dyDescent="0.2">
      <c r="A27" s="291"/>
      <c r="B27" s="355"/>
      <c r="C27" s="354" t="s">
        <v>157</v>
      </c>
      <c r="D27" s="354"/>
      <c r="E27" s="33">
        <f>E26/E48</f>
        <v>7.2010287183883415E-2</v>
      </c>
      <c r="F27" s="33">
        <f t="shared" ref="F27:G27" si="9">F26/F48</f>
        <v>6.9785884218873911E-2</v>
      </c>
      <c r="G27" s="33">
        <f t="shared" si="9"/>
        <v>8.270321361058601E-2</v>
      </c>
      <c r="H27" s="33" t="s">
        <v>489</v>
      </c>
      <c r="I27" s="33" t="s">
        <v>489</v>
      </c>
      <c r="J27" s="33" t="s">
        <v>489</v>
      </c>
      <c r="K27" s="33" t="s">
        <v>489</v>
      </c>
      <c r="L27" s="33" t="s">
        <v>489</v>
      </c>
      <c r="M27" s="33" t="s">
        <v>489</v>
      </c>
      <c r="N27" s="33" t="s">
        <v>489</v>
      </c>
      <c r="O27" s="33" t="s">
        <v>489</v>
      </c>
      <c r="P27" s="33" t="s">
        <v>489</v>
      </c>
      <c r="Q27" s="33" t="s">
        <v>489</v>
      </c>
      <c r="R27" s="33" t="s">
        <v>489</v>
      </c>
      <c r="S27" s="33" t="s">
        <v>489</v>
      </c>
      <c r="T27" s="33" t="s">
        <v>489</v>
      </c>
      <c r="U27" s="33" t="s">
        <v>489</v>
      </c>
      <c r="V27" s="33" t="s">
        <v>489</v>
      </c>
      <c r="W27" s="33" t="s">
        <v>489</v>
      </c>
      <c r="X27" s="33" t="s">
        <v>489</v>
      </c>
      <c r="Y27" s="33" t="s">
        <v>489</v>
      </c>
      <c r="Z27" s="33" t="s">
        <v>489</v>
      </c>
      <c r="AA27" s="33" t="s">
        <v>489</v>
      </c>
      <c r="AB27" s="33" t="s">
        <v>489</v>
      </c>
      <c r="AC27" s="33" t="s">
        <v>489</v>
      </c>
    </row>
    <row r="28" spans="1:29" x14ac:dyDescent="0.2">
      <c r="A28" s="291"/>
      <c r="B28" s="355" t="s">
        <v>89</v>
      </c>
      <c r="C28" s="49" t="s">
        <v>76</v>
      </c>
      <c r="D28" s="49" t="s">
        <v>407</v>
      </c>
      <c r="E28" s="187">
        <v>10</v>
      </c>
      <c r="F28" s="187">
        <v>20</v>
      </c>
      <c r="G28" s="187">
        <v>66</v>
      </c>
      <c r="H28" s="187" t="s">
        <v>489</v>
      </c>
      <c r="I28" s="187" t="s">
        <v>489</v>
      </c>
      <c r="J28" s="187" t="s">
        <v>489</v>
      </c>
      <c r="K28" s="187" t="s">
        <v>489</v>
      </c>
      <c r="L28" s="187" t="s">
        <v>489</v>
      </c>
      <c r="M28" s="187" t="s">
        <v>489</v>
      </c>
      <c r="N28" s="187" t="s">
        <v>489</v>
      </c>
      <c r="O28" s="187" t="s">
        <v>489</v>
      </c>
      <c r="P28" s="187" t="s">
        <v>489</v>
      </c>
      <c r="Q28" s="49" t="s">
        <v>489</v>
      </c>
      <c r="R28" s="49" t="s">
        <v>489</v>
      </c>
      <c r="S28" s="49" t="s">
        <v>489</v>
      </c>
      <c r="T28" s="49" t="s">
        <v>489</v>
      </c>
      <c r="U28" s="49" t="s">
        <v>489</v>
      </c>
      <c r="V28" s="49" t="s">
        <v>489</v>
      </c>
      <c r="W28" s="49" t="s">
        <v>489</v>
      </c>
      <c r="X28" s="49" t="s">
        <v>489</v>
      </c>
      <c r="Y28" s="49" t="s">
        <v>489</v>
      </c>
      <c r="Z28" s="49" t="s">
        <v>489</v>
      </c>
      <c r="AA28" s="49" t="s">
        <v>489</v>
      </c>
      <c r="AB28" s="49" t="s">
        <v>489</v>
      </c>
      <c r="AC28" s="32" t="s">
        <v>489</v>
      </c>
    </row>
    <row r="29" spans="1:29" x14ac:dyDescent="0.2">
      <c r="A29" s="291"/>
      <c r="B29" s="355"/>
      <c r="C29" s="354" t="s">
        <v>158</v>
      </c>
      <c r="D29" s="354"/>
      <c r="E29" s="16">
        <f>SUM(E28)</f>
        <v>10</v>
      </c>
      <c r="F29" s="16">
        <f t="shared" ref="F29:G29" si="10">SUM(F28)</f>
        <v>20</v>
      </c>
      <c r="G29" s="16">
        <f t="shared" si="10"/>
        <v>66</v>
      </c>
      <c r="H29" s="16" t="s">
        <v>489</v>
      </c>
      <c r="I29" s="16" t="s">
        <v>489</v>
      </c>
      <c r="J29" s="16" t="s">
        <v>489</v>
      </c>
      <c r="K29" s="16" t="s">
        <v>489</v>
      </c>
      <c r="L29" s="16" t="s">
        <v>489</v>
      </c>
      <c r="M29" s="16" t="s">
        <v>489</v>
      </c>
      <c r="N29" s="16" t="s">
        <v>489</v>
      </c>
      <c r="O29" s="16" t="s">
        <v>489</v>
      </c>
      <c r="P29" s="16" t="s">
        <v>489</v>
      </c>
      <c r="Q29" s="16" t="s">
        <v>489</v>
      </c>
      <c r="R29" s="16" t="s">
        <v>489</v>
      </c>
      <c r="S29" s="16" t="s">
        <v>489</v>
      </c>
      <c r="T29" s="16" t="s">
        <v>489</v>
      </c>
      <c r="U29" s="16" t="s">
        <v>489</v>
      </c>
      <c r="V29" s="16" t="s">
        <v>489</v>
      </c>
      <c r="W29" s="16" t="s">
        <v>489</v>
      </c>
      <c r="X29" s="16" t="s">
        <v>489</v>
      </c>
      <c r="Y29" s="16" t="s">
        <v>489</v>
      </c>
      <c r="Z29" s="16" t="s">
        <v>489</v>
      </c>
      <c r="AA29" s="16" t="s">
        <v>489</v>
      </c>
      <c r="AB29" s="16" t="s">
        <v>489</v>
      </c>
      <c r="AC29" s="31" t="s">
        <v>489</v>
      </c>
    </row>
    <row r="30" spans="1:29" x14ac:dyDescent="0.2">
      <c r="A30" s="291"/>
      <c r="B30" s="355"/>
      <c r="C30" s="354" t="s">
        <v>157</v>
      </c>
      <c r="D30" s="354"/>
      <c r="E30" s="33">
        <f>E29/E48</f>
        <v>4.2863266180882984E-3</v>
      </c>
      <c r="F30" s="33">
        <f t="shared" ref="F30:G30" si="11">F29/F48</f>
        <v>7.9302141157811257E-3</v>
      </c>
      <c r="G30" s="33">
        <f t="shared" si="11"/>
        <v>3.1190926275992438E-2</v>
      </c>
      <c r="H30" s="33" t="s">
        <v>489</v>
      </c>
      <c r="I30" s="33" t="s">
        <v>489</v>
      </c>
      <c r="J30" s="33" t="s">
        <v>489</v>
      </c>
      <c r="K30" s="33" t="s">
        <v>489</v>
      </c>
      <c r="L30" s="33" t="s">
        <v>489</v>
      </c>
      <c r="M30" s="33" t="s">
        <v>489</v>
      </c>
      <c r="N30" s="33" t="s">
        <v>489</v>
      </c>
      <c r="O30" s="33" t="s">
        <v>489</v>
      </c>
      <c r="P30" s="33" t="s">
        <v>489</v>
      </c>
      <c r="Q30" s="33" t="s">
        <v>489</v>
      </c>
      <c r="R30" s="33" t="s">
        <v>489</v>
      </c>
      <c r="S30" s="33" t="s">
        <v>489</v>
      </c>
      <c r="T30" s="33" t="s">
        <v>489</v>
      </c>
      <c r="U30" s="33" t="s">
        <v>489</v>
      </c>
      <c r="V30" s="33" t="s">
        <v>489</v>
      </c>
      <c r="W30" s="33" t="s">
        <v>489</v>
      </c>
      <c r="X30" s="33" t="s">
        <v>489</v>
      </c>
      <c r="Y30" s="33" t="s">
        <v>489</v>
      </c>
      <c r="Z30" s="33" t="s">
        <v>489</v>
      </c>
      <c r="AA30" s="33" t="s">
        <v>489</v>
      </c>
      <c r="AB30" s="33" t="s">
        <v>489</v>
      </c>
      <c r="AC30" s="33" t="s">
        <v>489</v>
      </c>
    </row>
    <row r="31" spans="1:29" x14ac:dyDescent="0.2">
      <c r="A31" s="291"/>
      <c r="B31" s="371" t="s">
        <v>409</v>
      </c>
      <c r="C31" s="372"/>
      <c r="D31" s="373"/>
      <c r="E31" s="114">
        <f>E33+E36+E39+E42+E46</f>
        <v>148</v>
      </c>
      <c r="F31" s="114">
        <f t="shared" ref="F31:G31" si="12">F33+F36+F39+F42+F46</f>
        <v>95</v>
      </c>
      <c r="G31" s="114">
        <f t="shared" si="12"/>
        <v>101</v>
      </c>
      <c r="H31" s="114" t="s">
        <v>489</v>
      </c>
      <c r="I31" s="114" t="s">
        <v>489</v>
      </c>
      <c r="J31" s="114" t="s">
        <v>489</v>
      </c>
      <c r="K31" s="114" t="s">
        <v>489</v>
      </c>
      <c r="L31" s="114" t="s">
        <v>489</v>
      </c>
      <c r="M31" s="114" t="s">
        <v>489</v>
      </c>
      <c r="N31" s="114" t="s">
        <v>489</v>
      </c>
      <c r="O31" s="114" t="s">
        <v>489</v>
      </c>
      <c r="P31" s="114" t="s">
        <v>489</v>
      </c>
      <c r="Q31" s="114" t="s">
        <v>489</v>
      </c>
      <c r="R31" s="114" t="s">
        <v>489</v>
      </c>
      <c r="S31" s="114" t="s">
        <v>489</v>
      </c>
      <c r="T31" s="114" t="s">
        <v>489</v>
      </c>
      <c r="U31" s="114" t="s">
        <v>489</v>
      </c>
      <c r="V31" s="114" t="s">
        <v>489</v>
      </c>
      <c r="W31" s="114" t="s">
        <v>489</v>
      </c>
      <c r="X31" s="114" t="s">
        <v>489</v>
      </c>
      <c r="Y31" s="114" t="s">
        <v>489</v>
      </c>
      <c r="Z31" s="114" t="s">
        <v>489</v>
      </c>
      <c r="AA31" s="114" t="s">
        <v>489</v>
      </c>
      <c r="AB31" s="114" t="s">
        <v>489</v>
      </c>
      <c r="AC31" s="114" t="s">
        <v>489</v>
      </c>
    </row>
    <row r="32" spans="1:29" x14ac:dyDescent="0.2">
      <c r="A32" s="291"/>
      <c r="B32" s="355" t="s">
        <v>90</v>
      </c>
      <c r="C32" s="49" t="s">
        <v>80</v>
      </c>
      <c r="D32" s="49" t="s">
        <v>407</v>
      </c>
      <c r="E32" s="187">
        <v>100</v>
      </c>
      <c r="F32" s="187">
        <v>95</v>
      </c>
      <c r="G32" s="187">
        <v>101</v>
      </c>
      <c r="H32" s="187" t="s">
        <v>489</v>
      </c>
      <c r="I32" s="187" t="s">
        <v>489</v>
      </c>
      <c r="J32" s="187" t="s">
        <v>489</v>
      </c>
      <c r="K32" s="187" t="s">
        <v>489</v>
      </c>
      <c r="L32" s="187" t="s">
        <v>489</v>
      </c>
      <c r="M32" s="187" t="s">
        <v>489</v>
      </c>
      <c r="N32" s="187" t="s">
        <v>489</v>
      </c>
      <c r="O32" s="187" t="s">
        <v>489</v>
      </c>
      <c r="P32" s="187" t="s">
        <v>489</v>
      </c>
      <c r="Q32" s="49" t="s">
        <v>489</v>
      </c>
      <c r="R32" s="49" t="s">
        <v>489</v>
      </c>
      <c r="S32" s="49" t="s">
        <v>489</v>
      </c>
      <c r="T32" s="49" t="s">
        <v>489</v>
      </c>
      <c r="U32" s="49" t="s">
        <v>489</v>
      </c>
      <c r="V32" s="49" t="s">
        <v>489</v>
      </c>
      <c r="W32" s="49" t="s">
        <v>489</v>
      </c>
      <c r="X32" s="49" t="s">
        <v>489</v>
      </c>
      <c r="Y32" s="49" t="s">
        <v>489</v>
      </c>
      <c r="Z32" s="49" t="s">
        <v>489</v>
      </c>
      <c r="AA32" s="49" t="s">
        <v>489</v>
      </c>
      <c r="AB32" s="49" t="s">
        <v>489</v>
      </c>
      <c r="AC32" s="32" t="s">
        <v>489</v>
      </c>
    </row>
    <row r="33" spans="1:29" x14ac:dyDescent="0.2">
      <c r="A33" s="291"/>
      <c r="B33" s="355"/>
      <c r="C33" s="354" t="s">
        <v>158</v>
      </c>
      <c r="D33" s="354"/>
      <c r="E33" s="16">
        <f>SUM(E32)</f>
        <v>100</v>
      </c>
      <c r="F33" s="16">
        <f t="shared" ref="F33:G33" si="13">SUM(F32)</f>
        <v>95</v>
      </c>
      <c r="G33" s="16">
        <f t="shared" si="13"/>
        <v>101</v>
      </c>
      <c r="H33" s="16" t="s">
        <v>489</v>
      </c>
      <c r="I33" s="16" t="s">
        <v>489</v>
      </c>
      <c r="J33" s="16" t="s">
        <v>489</v>
      </c>
      <c r="K33" s="16" t="s">
        <v>489</v>
      </c>
      <c r="L33" s="16" t="s">
        <v>489</v>
      </c>
      <c r="M33" s="16" t="s">
        <v>489</v>
      </c>
      <c r="N33" s="16" t="s">
        <v>489</v>
      </c>
      <c r="O33" s="16" t="s">
        <v>489</v>
      </c>
      <c r="P33" s="16" t="s">
        <v>489</v>
      </c>
      <c r="Q33" s="16" t="s">
        <v>489</v>
      </c>
      <c r="R33" s="16" t="s">
        <v>489</v>
      </c>
      <c r="S33" s="16" t="s">
        <v>489</v>
      </c>
      <c r="T33" s="16" t="s">
        <v>489</v>
      </c>
      <c r="U33" s="16" t="s">
        <v>489</v>
      </c>
      <c r="V33" s="16" t="s">
        <v>489</v>
      </c>
      <c r="W33" s="16" t="s">
        <v>489</v>
      </c>
      <c r="X33" s="16" t="s">
        <v>489</v>
      </c>
      <c r="Y33" s="16" t="s">
        <v>489</v>
      </c>
      <c r="Z33" s="16" t="s">
        <v>489</v>
      </c>
      <c r="AA33" s="16" t="s">
        <v>489</v>
      </c>
      <c r="AB33" s="16" t="s">
        <v>489</v>
      </c>
      <c r="AC33" s="31" t="s">
        <v>489</v>
      </c>
    </row>
    <row r="34" spans="1:29" x14ac:dyDescent="0.2">
      <c r="A34" s="291"/>
      <c r="B34" s="355"/>
      <c r="C34" s="354" t="s">
        <v>157</v>
      </c>
      <c r="D34" s="354"/>
      <c r="E34" s="33">
        <f>E33/E48</f>
        <v>4.2863266180882986E-2</v>
      </c>
      <c r="F34" s="33">
        <f t="shared" ref="F34:G34" si="14">F33/F48</f>
        <v>3.7668517049960347E-2</v>
      </c>
      <c r="G34" s="33">
        <f t="shared" si="14"/>
        <v>4.7731568998109639E-2</v>
      </c>
      <c r="H34" s="33" t="s">
        <v>489</v>
      </c>
      <c r="I34" s="33" t="s">
        <v>489</v>
      </c>
      <c r="J34" s="33" t="s">
        <v>489</v>
      </c>
      <c r="K34" s="33" t="s">
        <v>489</v>
      </c>
      <c r="L34" s="33" t="s">
        <v>489</v>
      </c>
      <c r="M34" s="33" t="s">
        <v>489</v>
      </c>
      <c r="N34" s="33" t="s">
        <v>489</v>
      </c>
      <c r="O34" s="33" t="s">
        <v>489</v>
      </c>
      <c r="P34" s="33" t="s">
        <v>489</v>
      </c>
      <c r="Q34" s="33" t="s">
        <v>489</v>
      </c>
      <c r="R34" s="33" t="s">
        <v>489</v>
      </c>
      <c r="S34" s="33" t="s">
        <v>489</v>
      </c>
      <c r="T34" s="33" t="s">
        <v>489</v>
      </c>
      <c r="U34" s="33" t="s">
        <v>489</v>
      </c>
      <c r="V34" s="33" t="s">
        <v>489</v>
      </c>
      <c r="W34" s="33" t="s">
        <v>489</v>
      </c>
      <c r="X34" s="33" t="s">
        <v>489</v>
      </c>
      <c r="Y34" s="33" t="s">
        <v>489</v>
      </c>
      <c r="Z34" s="33" t="s">
        <v>489</v>
      </c>
      <c r="AA34" s="33" t="s">
        <v>489</v>
      </c>
      <c r="AB34" s="33" t="s">
        <v>489</v>
      </c>
      <c r="AC34" s="33" t="s">
        <v>489</v>
      </c>
    </row>
    <row r="35" spans="1:29" x14ac:dyDescent="0.2">
      <c r="A35" s="291"/>
      <c r="B35" s="355" t="s">
        <v>159</v>
      </c>
      <c r="C35" s="49" t="s">
        <v>94</v>
      </c>
      <c r="D35" s="49" t="s">
        <v>407</v>
      </c>
      <c r="E35" s="187">
        <v>48</v>
      </c>
      <c r="F35" s="187"/>
      <c r="G35" s="187"/>
      <c r="H35" s="187" t="s">
        <v>489</v>
      </c>
      <c r="I35" s="187" t="s">
        <v>489</v>
      </c>
      <c r="J35" s="187" t="s">
        <v>489</v>
      </c>
      <c r="K35" s="187" t="s">
        <v>489</v>
      </c>
      <c r="L35" s="187" t="s">
        <v>489</v>
      </c>
      <c r="M35" s="187" t="s">
        <v>489</v>
      </c>
      <c r="N35" s="187" t="s">
        <v>489</v>
      </c>
      <c r="O35" s="187" t="s">
        <v>489</v>
      </c>
      <c r="P35" s="187" t="s">
        <v>489</v>
      </c>
      <c r="Q35" s="49" t="s">
        <v>489</v>
      </c>
      <c r="R35" s="49" t="s">
        <v>489</v>
      </c>
      <c r="S35" s="49" t="s">
        <v>489</v>
      </c>
      <c r="T35" s="49" t="s">
        <v>489</v>
      </c>
      <c r="U35" s="49" t="s">
        <v>489</v>
      </c>
      <c r="V35" s="49" t="s">
        <v>489</v>
      </c>
      <c r="W35" s="49" t="s">
        <v>489</v>
      </c>
      <c r="X35" s="49" t="s">
        <v>489</v>
      </c>
      <c r="Y35" s="49" t="s">
        <v>489</v>
      </c>
      <c r="Z35" s="49" t="s">
        <v>489</v>
      </c>
      <c r="AA35" s="49" t="s">
        <v>489</v>
      </c>
      <c r="AB35" s="49" t="s">
        <v>489</v>
      </c>
      <c r="AC35" s="32" t="s">
        <v>489</v>
      </c>
    </row>
    <row r="36" spans="1:29" x14ac:dyDescent="0.2">
      <c r="A36" s="291"/>
      <c r="B36" s="355"/>
      <c r="C36" s="354" t="s">
        <v>158</v>
      </c>
      <c r="D36" s="354"/>
      <c r="E36" s="16">
        <f>SUM(E35)</f>
        <v>48</v>
      </c>
      <c r="F36" s="16">
        <f t="shared" ref="F36:G36" si="15">SUM(F35)</f>
        <v>0</v>
      </c>
      <c r="G36" s="16">
        <f t="shared" si="15"/>
        <v>0</v>
      </c>
      <c r="H36" s="16" t="s">
        <v>489</v>
      </c>
      <c r="I36" s="16" t="s">
        <v>489</v>
      </c>
      <c r="J36" s="16" t="s">
        <v>489</v>
      </c>
      <c r="K36" s="16" t="s">
        <v>489</v>
      </c>
      <c r="L36" s="16" t="s">
        <v>489</v>
      </c>
      <c r="M36" s="16" t="s">
        <v>489</v>
      </c>
      <c r="N36" s="16" t="s">
        <v>489</v>
      </c>
      <c r="O36" s="16" t="s">
        <v>489</v>
      </c>
      <c r="P36" s="16" t="s">
        <v>489</v>
      </c>
      <c r="Q36" s="16" t="s">
        <v>489</v>
      </c>
      <c r="R36" s="16" t="s">
        <v>489</v>
      </c>
      <c r="S36" s="16" t="s">
        <v>489</v>
      </c>
      <c r="T36" s="16" t="s">
        <v>489</v>
      </c>
      <c r="U36" s="16" t="s">
        <v>489</v>
      </c>
      <c r="V36" s="16" t="s">
        <v>489</v>
      </c>
      <c r="W36" s="16" t="s">
        <v>489</v>
      </c>
      <c r="X36" s="16" t="s">
        <v>489</v>
      </c>
      <c r="Y36" s="16" t="s">
        <v>489</v>
      </c>
      <c r="Z36" s="16" t="s">
        <v>489</v>
      </c>
      <c r="AA36" s="16" t="s">
        <v>489</v>
      </c>
      <c r="AB36" s="16" t="s">
        <v>489</v>
      </c>
      <c r="AC36" s="31" t="s">
        <v>489</v>
      </c>
    </row>
    <row r="37" spans="1:29" x14ac:dyDescent="0.2">
      <c r="A37" s="291"/>
      <c r="B37" s="355"/>
      <c r="C37" s="354" t="s">
        <v>157</v>
      </c>
      <c r="D37" s="354"/>
      <c r="E37" s="33">
        <f>E36/E48</f>
        <v>2.0574367766823833E-2</v>
      </c>
      <c r="F37" s="33">
        <f t="shared" ref="F37:G37" si="16">F36/F48</f>
        <v>0</v>
      </c>
      <c r="G37" s="33">
        <f t="shared" si="16"/>
        <v>0</v>
      </c>
      <c r="H37" s="33" t="s">
        <v>489</v>
      </c>
      <c r="I37" s="33" t="s">
        <v>489</v>
      </c>
      <c r="J37" s="33" t="s">
        <v>489</v>
      </c>
      <c r="K37" s="33" t="s">
        <v>489</v>
      </c>
      <c r="L37" s="33" t="s">
        <v>489</v>
      </c>
      <c r="M37" s="33" t="s">
        <v>489</v>
      </c>
      <c r="N37" s="33" t="s">
        <v>489</v>
      </c>
      <c r="O37" s="33" t="s">
        <v>489</v>
      </c>
      <c r="P37" s="33" t="s">
        <v>489</v>
      </c>
      <c r="Q37" s="33" t="s">
        <v>489</v>
      </c>
      <c r="R37" s="33" t="s">
        <v>489</v>
      </c>
      <c r="S37" s="33" t="s">
        <v>489</v>
      </c>
      <c r="T37" s="33" t="s">
        <v>489</v>
      </c>
      <c r="U37" s="33" t="s">
        <v>489</v>
      </c>
      <c r="V37" s="33" t="s">
        <v>489</v>
      </c>
      <c r="W37" s="33" t="s">
        <v>489</v>
      </c>
      <c r="X37" s="33" t="s">
        <v>489</v>
      </c>
      <c r="Y37" s="33" t="s">
        <v>489</v>
      </c>
      <c r="Z37" s="33" t="s">
        <v>489</v>
      </c>
      <c r="AA37" s="33" t="s">
        <v>489</v>
      </c>
      <c r="AB37" s="33" t="s">
        <v>489</v>
      </c>
      <c r="AC37" s="33" t="s">
        <v>489</v>
      </c>
    </row>
    <row r="38" spans="1:29" x14ac:dyDescent="0.2">
      <c r="A38" s="291"/>
      <c r="B38" s="355" t="s">
        <v>91</v>
      </c>
      <c r="C38" s="49" t="s">
        <v>79</v>
      </c>
      <c r="D38" s="49" t="s">
        <v>407</v>
      </c>
      <c r="E38" s="187"/>
      <c r="F38" s="187"/>
      <c r="G38" s="187"/>
      <c r="H38" s="187" t="s">
        <v>489</v>
      </c>
      <c r="I38" s="187" t="s">
        <v>489</v>
      </c>
      <c r="J38" s="187" t="s">
        <v>489</v>
      </c>
      <c r="K38" s="187" t="s">
        <v>489</v>
      </c>
      <c r="L38" s="187" t="s">
        <v>489</v>
      </c>
      <c r="M38" s="187" t="s">
        <v>489</v>
      </c>
      <c r="N38" s="187" t="s">
        <v>489</v>
      </c>
      <c r="O38" s="187" t="s">
        <v>489</v>
      </c>
      <c r="P38" s="187" t="s">
        <v>489</v>
      </c>
      <c r="Q38" s="49" t="s">
        <v>489</v>
      </c>
      <c r="R38" s="49" t="s">
        <v>489</v>
      </c>
      <c r="S38" s="49" t="s">
        <v>489</v>
      </c>
      <c r="T38" s="49" t="s">
        <v>489</v>
      </c>
      <c r="U38" s="49" t="s">
        <v>489</v>
      </c>
      <c r="V38" s="49" t="s">
        <v>489</v>
      </c>
      <c r="W38" s="49" t="s">
        <v>489</v>
      </c>
      <c r="X38" s="49" t="s">
        <v>489</v>
      </c>
      <c r="Y38" s="49" t="s">
        <v>489</v>
      </c>
      <c r="Z38" s="49" t="s">
        <v>489</v>
      </c>
      <c r="AA38" s="49" t="s">
        <v>489</v>
      </c>
      <c r="AB38" s="49" t="s">
        <v>489</v>
      </c>
      <c r="AC38" s="32" t="s">
        <v>489</v>
      </c>
    </row>
    <row r="39" spans="1:29" x14ac:dyDescent="0.2">
      <c r="A39" s="291"/>
      <c r="B39" s="355"/>
      <c r="C39" s="354" t="s">
        <v>158</v>
      </c>
      <c r="D39" s="354"/>
      <c r="E39" s="16">
        <f>SUM(E38)</f>
        <v>0</v>
      </c>
      <c r="F39" s="16">
        <f t="shared" ref="F39:G39" si="17">SUM(F38)</f>
        <v>0</v>
      </c>
      <c r="G39" s="16">
        <f t="shared" si="17"/>
        <v>0</v>
      </c>
      <c r="H39" s="16" t="s">
        <v>489</v>
      </c>
      <c r="I39" s="16" t="s">
        <v>489</v>
      </c>
      <c r="J39" s="16" t="s">
        <v>489</v>
      </c>
      <c r="K39" s="16" t="s">
        <v>489</v>
      </c>
      <c r="L39" s="16" t="s">
        <v>489</v>
      </c>
      <c r="M39" s="16" t="s">
        <v>489</v>
      </c>
      <c r="N39" s="16" t="s">
        <v>489</v>
      </c>
      <c r="O39" s="16" t="s">
        <v>489</v>
      </c>
      <c r="P39" s="16" t="s">
        <v>489</v>
      </c>
      <c r="Q39" s="16" t="s">
        <v>489</v>
      </c>
      <c r="R39" s="16" t="s">
        <v>489</v>
      </c>
      <c r="S39" s="16" t="s">
        <v>489</v>
      </c>
      <c r="T39" s="16" t="s">
        <v>489</v>
      </c>
      <c r="U39" s="16" t="s">
        <v>489</v>
      </c>
      <c r="V39" s="16" t="s">
        <v>489</v>
      </c>
      <c r="W39" s="16" t="s">
        <v>489</v>
      </c>
      <c r="X39" s="16" t="s">
        <v>489</v>
      </c>
      <c r="Y39" s="16" t="s">
        <v>489</v>
      </c>
      <c r="Z39" s="16" t="s">
        <v>489</v>
      </c>
      <c r="AA39" s="16" t="s">
        <v>489</v>
      </c>
      <c r="AB39" s="16" t="s">
        <v>489</v>
      </c>
      <c r="AC39" s="31" t="s">
        <v>489</v>
      </c>
    </row>
    <row r="40" spans="1:29" x14ac:dyDescent="0.2">
      <c r="A40" s="291"/>
      <c r="B40" s="355"/>
      <c r="C40" s="354" t="s">
        <v>157</v>
      </c>
      <c r="D40" s="354"/>
      <c r="E40" s="33">
        <f>E39/E48</f>
        <v>0</v>
      </c>
      <c r="F40" s="33">
        <f t="shared" ref="F40:G40" si="18">F39/F48</f>
        <v>0</v>
      </c>
      <c r="G40" s="33">
        <f t="shared" si="18"/>
        <v>0</v>
      </c>
      <c r="H40" s="33" t="s">
        <v>489</v>
      </c>
      <c r="I40" s="33" t="s">
        <v>489</v>
      </c>
      <c r="J40" s="33" t="s">
        <v>489</v>
      </c>
      <c r="K40" s="33" t="s">
        <v>489</v>
      </c>
      <c r="L40" s="33" t="s">
        <v>489</v>
      </c>
      <c r="M40" s="33" t="s">
        <v>489</v>
      </c>
      <c r="N40" s="33" t="s">
        <v>489</v>
      </c>
      <c r="O40" s="33" t="s">
        <v>489</v>
      </c>
      <c r="P40" s="33" t="s">
        <v>489</v>
      </c>
      <c r="Q40" s="33" t="s">
        <v>489</v>
      </c>
      <c r="R40" s="33" t="s">
        <v>489</v>
      </c>
      <c r="S40" s="33" t="s">
        <v>489</v>
      </c>
      <c r="T40" s="33" t="s">
        <v>489</v>
      </c>
      <c r="U40" s="33" t="s">
        <v>489</v>
      </c>
      <c r="V40" s="33" t="s">
        <v>489</v>
      </c>
      <c r="W40" s="33" t="s">
        <v>489</v>
      </c>
      <c r="X40" s="33" t="s">
        <v>489</v>
      </c>
      <c r="Y40" s="33" t="s">
        <v>489</v>
      </c>
      <c r="Z40" s="33" t="s">
        <v>489</v>
      </c>
      <c r="AA40" s="33" t="s">
        <v>489</v>
      </c>
      <c r="AB40" s="33" t="s">
        <v>489</v>
      </c>
      <c r="AC40" s="33" t="s">
        <v>489</v>
      </c>
    </row>
    <row r="41" spans="1:29" x14ac:dyDescent="0.2">
      <c r="A41" s="291"/>
      <c r="B41" s="355" t="s">
        <v>92</v>
      </c>
      <c r="C41" s="49" t="s">
        <v>79</v>
      </c>
      <c r="D41" s="49" t="s">
        <v>407</v>
      </c>
      <c r="E41" s="187"/>
      <c r="F41" s="187"/>
      <c r="G41" s="187"/>
      <c r="H41" s="187" t="s">
        <v>489</v>
      </c>
      <c r="I41" s="187" t="s">
        <v>489</v>
      </c>
      <c r="J41" s="187" t="s">
        <v>489</v>
      </c>
      <c r="K41" s="187" t="s">
        <v>489</v>
      </c>
      <c r="L41" s="187" t="s">
        <v>489</v>
      </c>
      <c r="M41" s="187" t="s">
        <v>489</v>
      </c>
      <c r="N41" s="187" t="s">
        <v>489</v>
      </c>
      <c r="O41" s="187" t="s">
        <v>489</v>
      </c>
      <c r="P41" s="187" t="s">
        <v>489</v>
      </c>
      <c r="Q41" s="49" t="s">
        <v>489</v>
      </c>
      <c r="R41" s="49" t="s">
        <v>489</v>
      </c>
      <c r="S41" s="49" t="s">
        <v>489</v>
      </c>
      <c r="T41" s="49" t="s">
        <v>489</v>
      </c>
      <c r="U41" s="49" t="s">
        <v>489</v>
      </c>
      <c r="V41" s="49" t="s">
        <v>489</v>
      </c>
      <c r="W41" s="49" t="s">
        <v>489</v>
      </c>
      <c r="X41" s="49" t="s">
        <v>489</v>
      </c>
      <c r="Y41" s="49" t="s">
        <v>489</v>
      </c>
      <c r="Z41" s="49" t="s">
        <v>489</v>
      </c>
      <c r="AA41" s="49" t="s">
        <v>489</v>
      </c>
      <c r="AB41" s="49" t="s">
        <v>489</v>
      </c>
      <c r="AC41" s="32" t="s">
        <v>489</v>
      </c>
    </row>
    <row r="42" spans="1:29" x14ac:dyDescent="0.2">
      <c r="A42" s="291"/>
      <c r="B42" s="355"/>
      <c r="C42" s="354" t="s">
        <v>158</v>
      </c>
      <c r="D42" s="354"/>
      <c r="E42" s="16">
        <f>SUM(E41)</f>
        <v>0</v>
      </c>
      <c r="F42" s="16">
        <f t="shared" ref="F42:G42" si="19">SUM(F41)</f>
        <v>0</v>
      </c>
      <c r="G42" s="16">
        <f t="shared" si="19"/>
        <v>0</v>
      </c>
      <c r="H42" s="16" t="s">
        <v>489</v>
      </c>
      <c r="I42" s="16" t="s">
        <v>489</v>
      </c>
      <c r="J42" s="16" t="s">
        <v>489</v>
      </c>
      <c r="K42" s="16" t="s">
        <v>489</v>
      </c>
      <c r="L42" s="16" t="s">
        <v>489</v>
      </c>
      <c r="M42" s="16" t="s">
        <v>489</v>
      </c>
      <c r="N42" s="16" t="s">
        <v>489</v>
      </c>
      <c r="O42" s="16" t="s">
        <v>489</v>
      </c>
      <c r="P42" s="16" t="s">
        <v>489</v>
      </c>
      <c r="Q42" s="16" t="s">
        <v>489</v>
      </c>
      <c r="R42" s="16" t="s">
        <v>489</v>
      </c>
      <c r="S42" s="16" t="s">
        <v>489</v>
      </c>
      <c r="T42" s="16" t="s">
        <v>489</v>
      </c>
      <c r="U42" s="16" t="s">
        <v>489</v>
      </c>
      <c r="V42" s="16" t="s">
        <v>489</v>
      </c>
      <c r="W42" s="16" t="s">
        <v>489</v>
      </c>
      <c r="X42" s="16" t="s">
        <v>489</v>
      </c>
      <c r="Y42" s="16" t="s">
        <v>489</v>
      </c>
      <c r="Z42" s="16" t="s">
        <v>489</v>
      </c>
      <c r="AA42" s="16" t="s">
        <v>489</v>
      </c>
      <c r="AB42" s="16" t="s">
        <v>489</v>
      </c>
      <c r="AC42" s="31" t="s">
        <v>489</v>
      </c>
    </row>
    <row r="43" spans="1:29" x14ac:dyDescent="0.2">
      <c r="A43" s="291"/>
      <c r="B43" s="355"/>
      <c r="C43" s="354" t="s">
        <v>157</v>
      </c>
      <c r="D43" s="354"/>
      <c r="E43" s="33">
        <f>E42/E48</f>
        <v>0</v>
      </c>
      <c r="F43" s="33">
        <f t="shared" ref="F43:G43" si="20">F42/F48</f>
        <v>0</v>
      </c>
      <c r="G43" s="33">
        <f t="shared" si="20"/>
        <v>0</v>
      </c>
      <c r="H43" s="33" t="s">
        <v>489</v>
      </c>
      <c r="I43" s="33" t="s">
        <v>489</v>
      </c>
      <c r="J43" s="33" t="s">
        <v>489</v>
      </c>
      <c r="K43" s="33" t="s">
        <v>489</v>
      </c>
      <c r="L43" s="33" t="s">
        <v>489</v>
      </c>
      <c r="M43" s="33" t="s">
        <v>489</v>
      </c>
      <c r="N43" s="33" t="s">
        <v>489</v>
      </c>
      <c r="O43" s="33" t="s">
        <v>489</v>
      </c>
      <c r="P43" s="33" t="s">
        <v>489</v>
      </c>
      <c r="Q43" s="33" t="s">
        <v>489</v>
      </c>
      <c r="R43" s="33" t="s">
        <v>489</v>
      </c>
      <c r="S43" s="33" t="s">
        <v>489</v>
      </c>
      <c r="T43" s="33" t="s">
        <v>489</v>
      </c>
      <c r="U43" s="33" t="s">
        <v>489</v>
      </c>
      <c r="V43" s="33" t="s">
        <v>489</v>
      </c>
      <c r="W43" s="33" t="s">
        <v>489</v>
      </c>
      <c r="X43" s="33" t="s">
        <v>489</v>
      </c>
      <c r="Y43" s="33" t="s">
        <v>489</v>
      </c>
      <c r="Z43" s="33" t="s">
        <v>489</v>
      </c>
      <c r="AA43" s="33" t="s">
        <v>489</v>
      </c>
      <c r="AB43" s="33" t="s">
        <v>489</v>
      </c>
      <c r="AC43" s="33" t="s">
        <v>489</v>
      </c>
    </row>
    <row r="44" spans="1:29" x14ac:dyDescent="0.2">
      <c r="A44" s="291"/>
      <c r="B44" s="355" t="s">
        <v>13</v>
      </c>
      <c r="C44" s="49" t="s">
        <v>75</v>
      </c>
      <c r="D44" s="49" t="s">
        <v>407</v>
      </c>
      <c r="E44" s="188"/>
      <c r="F44" s="188"/>
      <c r="G44" s="188"/>
      <c r="H44" s="187" t="s">
        <v>489</v>
      </c>
      <c r="I44" s="187" t="s">
        <v>489</v>
      </c>
      <c r="J44" s="187" t="s">
        <v>489</v>
      </c>
      <c r="K44" s="187" t="s">
        <v>489</v>
      </c>
      <c r="L44" s="187" t="s">
        <v>489</v>
      </c>
      <c r="M44" s="187" t="s">
        <v>489</v>
      </c>
      <c r="N44" s="187" t="s">
        <v>489</v>
      </c>
      <c r="O44" s="188" t="s">
        <v>489</v>
      </c>
      <c r="P44" s="188" t="s">
        <v>489</v>
      </c>
      <c r="Q44" s="30" t="s">
        <v>489</v>
      </c>
      <c r="R44" s="30" t="s">
        <v>489</v>
      </c>
      <c r="S44" s="30" t="s">
        <v>489</v>
      </c>
      <c r="T44" s="30" t="s">
        <v>489</v>
      </c>
      <c r="U44" s="30" t="s">
        <v>489</v>
      </c>
      <c r="V44" s="30" t="s">
        <v>489</v>
      </c>
      <c r="W44" s="30" t="s">
        <v>489</v>
      </c>
      <c r="X44" s="30" t="s">
        <v>489</v>
      </c>
      <c r="Y44" s="30" t="s">
        <v>489</v>
      </c>
      <c r="Z44" s="30" t="s">
        <v>489</v>
      </c>
      <c r="AA44" s="30" t="s">
        <v>489</v>
      </c>
      <c r="AB44" s="30" t="s">
        <v>489</v>
      </c>
      <c r="AC44" s="32" t="s">
        <v>489</v>
      </c>
    </row>
    <row r="45" spans="1:29" x14ac:dyDescent="0.2">
      <c r="A45" s="291"/>
      <c r="B45" s="355"/>
      <c r="C45" s="49" t="s">
        <v>79</v>
      </c>
      <c r="D45" s="49" t="s">
        <v>407</v>
      </c>
      <c r="E45" s="188"/>
      <c r="F45" s="188"/>
      <c r="G45" s="188"/>
      <c r="H45" s="187" t="s">
        <v>489</v>
      </c>
      <c r="I45" s="187" t="s">
        <v>489</v>
      </c>
      <c r="J45" s="187" t="s">
        <v>489</v>
      </c>
      <c r="K45" s="187" t="s">
        <v>489</v>
      </c>
      <c r="L45" s="187" t="s">
        <v>489</v>
      </c>
      <c r="M45" s="187" t="s">
        <v>489</v>
      </c>
      <c r="N45" s="187" t="s">
        <v>489</v>
      </c>
      <c r="O45" s="188" t="s">
        <v>489</v>
      </c>
      <c r="P45" s="188" t="s">
        <v>489</v>
      </c>
      <c r="Q45" s="30" t="s">
        <v>489</v>
      </c>
      <c r="R45" s="30" t="s">
        <v>489</v>
      </c>
      <c r="S45" s="30" t="s">
        <v>489</v>
      </c>
      <c r="T45" s="30" t="s">
        <v>489</v>
      </c>
      <c r="U45" s="30" t="s">
        <v>489</v>
      </c>
      <c r="V45" s="30" t="s">
        <v>489</v>
      </c>
      <c r="W45" s="30" t="s">
        <v>489</v>
      </c>
      <c r="X45" s="30" t="s">
        <v>489</v>
      </c>
      <c r="Y45" s="30" t="s">
        <v>489</v>
      </c>
      <c r="Z45" s="30" t="s">
        <v>489</v>
      </c>
      <c r="AA45" s="30" t="s">
        <v>489</v>
      </c>
      <c r="AB45" s="30" t="s">
        <v>489</v>
      </c>
      <c r="AC45" s="32" t="s">
        <v>489</v>
      </c>
    </row>
    <row r="46" spans="1:29" x14ac:dyDescent="0.2">
      <c r="A46" s="291"/>
      <c r="B46" s="355"/>
      <c r="C46" s="354" t="s">
        <v>158</v>
      </c>
      <c r="D46" s="354"/>
      <c r="E46" s="16">
        <f>SUM(E44:E45)</f>
        <v>0</v>
      </c>
      <c r="F46" s="16">
        <f t="shared" ref="F46:G46" si="21">SUM(F44:F45)</f>
        <v>0</v>
      </c>
      <c r="G46" s="16">
        <f t="shared" si="21"/>
        <v>0</v>
      </c>
      <c r="H46" s="16" t="s">
        <v>489</v>
      </c>
      <c r="I46" s="16" t="s">
        <v>489</v>
      </c>
      <c r="J46" s="16" t="s">
        <v>489</v>
      </c>
      <c r="K46" s="16" t="s">
        <v>489</v>
      </c>
      <c r="L46" s="16" t="s">
        <v>489</v>
      </c>
      <c r="M46" s="16" t="s">
        <v>489</v>
      </c>
      <c r="N46" s="16" t="s">
        <v>489</v>
      </c>
      <c r="O46" s="16" t="s">
        <v>489</v>
      </c>
      <c r="P46" s="16" t="s">
        <v>489</v>
      </c>
      <c r="Q46" s="16" t="s">
        <v>489</v>
      </c>
      <c r="R46" s="16" t="s">
        <v>489</v>
      </c>
      <c r="S46" s="16" t="s">
        <v>489</v>
      </c>
      <c r="T46" s="16" t="s">
        <v>489</v>
      </c>
      <c r="U46" s="16" t="s">
        <v>489</v>
      </c>
      <c r="V46" s="16" t="s">
        <v>489</v>
      </c>
      <c r="W46" s="16" t="s">
        <v>489</v>
      </c>
      <c r="X46" s="16" t="s">
        <v>489</v>
      </c>
      <c r="Y46" s="16" t="s">
        <v>489</v>
      </c>
      <c r="Z46" s="16" t="s">
        <v>489</v>
      </c>
      <c r="AA46" s="16" t="s">
        <v>489</v>
      </c>
      <c r="AB46" s="16" t="s">
        <v>489</v>
      </c>
      <c r="AC46" s="31" t="s">
        <v>489</v>
      </c>
    </row>
    <row r="47" spans="1:29" x14ac:dyDescent="0.2">
      <c r="A47" s="291"/>
      <c r="B47" s="355"/>
      <c r="C47" s="354" t="s">
        <v>157</v>
      </c>
      <c r="D47" s="354"/>
      <c r="E47" s="33">
        <f>E46/E48</f>
        <v>0</v>
      </c>
      <c r="F47" s="33">
        <f t="shared" ref="F47:G47" si="22">F46/F48</f>
        <v>0</v>
      </c>
      <c r="G47" s="33">
        <f t="shared" si="22"/>
        <v>0</v>
      </c>
      <c r="H47" s="33" t="s">
        <v>489</v>
      </c>
      <c r="I47" s="33" t="s">
        <v>489</v>
      </c>
      <c r="J47" s="33" t="s">
        <v>489</v>
      </c>
      <c r="K47" s="33" t="s">
        <v>489</v>
      </c>
      <c r="L47" s="33" t="s">
        <v>489</v>
      </c>
      <c r="M47" s="33" t="s">
        <v>489</v>
      </c>
      <c r="N47" s="33" t="s">
        <v>489</v>
      </c>
      <c r="O47" s="33" t="s">
        <v>489</v>
      </c>
      <c r="P47" s="33" t="s">
        <v>489</v>
      </c>
      <c r="Q47" s="33" t="s">
        <v>489</v>
      </c>
      <c r="R47" s="33" t="s">
        <v>489</v>
      </c>
      <c r="S47" s="33" t="s">
        <v>489</v>
      </c>
      <c r="T47" s="33" t="s">
        <v>489</v>
      </c>
      <c r="U47" s="33" t="s">
        <v>489</v>
      </c>
      <c r="V47" s="33" t="s">
        <v>489</v>
      </c>
      <c r="W47" s="33" t="s">
        <v>489</v>
      </c>
      <c r="X47" s="33" t="s">
        <v>489</v>
      </c>
      <c r="Y47" s="33" t="s">
        <v>489</v>
      </c>
      <c r="Z47" s="33" t="s">
        <v>489</v>
      </c>
      <c r="AA47" s="33" t="s">
        <v>489</v>
      </c>
      <c r="AB47" s="33" t="s">
        <v>489</v>
      </c>
      <c r="AC47" s="33" t="s">
        <v>489</v>
      </c>
    </row>
    <row r="48" spans="1:29" x14ac:dyDescent="0.2">
      <c r="A48" s="369" t="s">
        <v>93</v>
      </c>
      <c r="B48" s="369"/>
      <c r="C48" s="369"/>
      <c r="D48" s="369"/>
      <c r="E48" s="35">
        <f>E11+E16+E20+E23+E26+E29+E33+E36+E39+E42+E46</f>
        <v>2333</v>
      </c>
      <c r="F48" s="35">
        <f t="shared" ref="F48:G48" si="23">F11+F16+F20+F23+F26+F29+F33+F36+F39+F42+F46</f>
        <v>2522</v>
      </c>
      <c r="G48" s="35">
        <f t="shared" si="23"/>
        <v>2116</v>
      </c>
      <c r="H48" s="35" t="s">
        <v>489</v>
      </c>
      <c r="I48" s="35" t="s">
        <v>489</v>
      </c>
      <c r="J48" s="35" t="s">
        <v>489</v>
      </c>
      <c r="K48" s="35" t="s">
        <v>489</v>
      </c>
      <c r="L48" s="35" t="s">
        <v>489</v>
      </c>
      <c r="M48" s="35" t="s">
        <v>489</v>
      </c>
      <c r="N48" s="35" t="s">
        <v>489</v>
      </c>
      <c r="O48" s="35" t="s">
        <v>489</v>
      </c>
      <c r="P48" s="35" t="s">
        <v>489</v>
      </c>
      <c r="Q48" s="35" t="s">
        <v>489</v>
      </c>
      <c r="R48" s="35" t="s">
        <v>489</v>
      </c>
      <c r="S48" s="35" t="s">
        <v>489</v>
      </c>
      <c r="T48" s="35" t="s">
        <v>489</v>
      </c>
      <c r="U48" s="35" t="s">
        <v>489</v>
      </c>
      <c r="V48" s="35" t="s">
        <v>489</v>
      </c>
      <c r="W48" s="35" t="s">
        <v>489</v>
      </c>
      <c r="X48" s="35" t="s">
        <v>489</v>
      </c>
      <c r="Y48" s="35" t="s">
        <v>489</v>
      </c>
      <c r="Z48" s="35" t="s">
        <v>489</v>
      </c>
      <c r="AA48" s="35" t="s">
        <v>489</v>
      </c>
      <c r="AB48" s="35" t="s">
        <v>489</v>
      </c>
      <c r="AC48" s="35" t="s">
        <v>489</v>
      </c>
    </row>
    <row r="49" spans="1:29" x14ac:dyDescent="0.2">
      <c r="A49" s="369" t="s">
        <v>410</v>
      </c>
      <c r="B49" s="369"/>
      <c r="C49" s="369"/>
      <c r="D49" s="369"/>
      <c r="E49" s="223">
        <f>(E8+E18+E19+E15)/E48</f>
        <v>0.69652807543934847</v>
      </c>
      <c r="F49" s="223">
        <f t="shared" ref="F49:G49" si="24">(F8+F18+F19+F15)/F48</f>
        <v>0.67565424266455198</v>
      </c>
      <c r="G49" s="223">
        <f t="shared" si="24"/>
        <v>0.48251417769376181</v>
      </c>
      <c r="H49" s="223" t="s">
        <v>489</v>
      </c>
      <c r="I49" s="223" t="s">
        <v>489</v>
      </c>
      <c r="J49" s="223" t="s">
        <v>489</v>
      </c>
      <c r="K49" s="223" t="s">
        <v>489</v>
      </c>
      <c r="L49" s="223" t="s">
        <v>489</v>
      </c>
      <c r="M49" s="223" t="s">
        <v>489</v>
      </c>
      <c r="N49" s="223" t="s">
        <v>489</v>
      </c>
      <c r="O49" s="223" t="s">
        <v>489</v>
      </c>
      <c r="P49" s="223" t="s">
        <v>489</v>
      </c>
      <c r="Q49" s="223" t="s">
        <v>489</v>
      </c>
      <c r="R49" s="223" t="s">
        <v>489</v>
      </c>
      <c r="S49" s="34" t="s">
        <v>489</v>
      </c>
      <c r="T49" s="34" t="s">
        <v>489</v>
      </c>
      <c r="U49" s="34" t="s">
        <v>489</v>
      </c>
      <c r="V49" s="34" t="s">
        <v>489</v>
      </c>
      <c r="W49" s="34" t="s">
        <v>489</v>
      </c>
      <c r="X49" s="34" t="s">
        <v>489</v>
      </c>
      <c r="Y49" s="34" t="s">
        <v>489</v>
      </c>
      <c r="Z49" s="34" t="s">
        <v>489</v>
      </c>
      <c r="AA49" s="34" t="s">
        <v>489</v>
      </c>
      <c r="AB49" s="34" t="s">
        <v>489</v>
      </c>
      <c r="AC49" s="34" t="s">
        <v>489</v>
      </c>
    </row>
    <row r="50" spans="1:29" x14ac:dyDescent="0.2">
      <c r="A50" s="374" t="s">
        <v>147</v>
      </c>
      <c r="B50" s="350" t="s">
        <v>81</v>
      </c>
      <c r="C50" s="49" t="s">
        <v>163</v>
      </c>
      <c r="D50" s="49" t="s">
        <v>407</v>
      </c>
      <c r="E50" s="187">
        <v>3</v>
      </c>
      <c r="F50" s="187"/>
      <c r="G50" s="187">
        <v>6</v>
      </c>
      <c r="H50" s="187" t="s">
        <v>489</v>
      </c>
      <c r="I50" s="187" t="s">
        <v>489</v>
      </c>
      <c r="J50" s="187" t="s">
        <v>489</v>
      </c>
      <c r="K50" s="187" t="s">
        <v>489</v>
      </c>
      <c r="L50" s="187" t="s">
        <v>489</v>
      </c>
      <c r="M50" s="187" t="s">
        <v>489</v>
      </c>
      <c r="N50" s="187" t="s">
        <v>489</v>
      </c>
      <c r="O50" s="187" t="s">
        <v>489</v>
      </c>
      <c r="P50" s="187" t="s">
        <v>489</v>
      </c>
      <c r="Q50" s="49" t="s">
        <v>489</v>
      </c>
      <c r="R50" s="49" t="s">
        <v>489</v>
      </c>
      <c r="S50" s="49" t="s">
        <v>489</v>
      </c>
      <c r="T50" s="49" t="s">
        <v>489</v>
      </c>
      <c r="U50" s="49" t="s">
        <v>489</v>
      </c>
      <c r="V50" s="49" t="s">
        <v>489</v>
      </c>
      <c r="W50" s="49" t="s">
        <v>489</v>
      </c>
      <c r="X50" s="49" t="s">
        <v>489</v>
      </c>
      <c r="Y50" s="49" t="s">
        <v>489</v>
      </c>
      <c r="Z50" s="49" t="s">
        <v>489</v>
      </c>
      <c r="AA50" s="49" t="s">
        <v>489</v>
      </c>
      <c r="AB50" s="49" t="s">
        <v>489</v>
      </c>
      <c r="AC50" s="32" t="s">
        <v>489</v>
      </c>
    </row>
    <row r="51" spans="1:29" x14ac:dyDescent="0.2">
      <c r="A51" s="375"/>
      <c r="B51" s="351"/>
      <c r="C51" s="49" t="s">
        <v>164</v>
      </c>
      <c r="D51" s="49" t="s">
        <v>407</v>
      </c>
      <c r="E51" s="187">
        <v>55</v>
      </c>
      <c r="F51" s="187">
        <v>62</v>
      </c>
      <c r="G51" s="187">
        <v>55</v>
      </c>
      <c r="H51" s="187" t="s">
        <v>489</v>
      </c>
      <c r="I51" s="187" t="s">
        <v>489</v>
      </c>
      <c r="J51" s="187" t="s">
        <v>489</v>
      </c>
      <c r="K51" s="187" t="s">
        <v>489</v>
      </c>
      <c r="L51" s="187" t="s">
        <v>489</v>
      </c>
      <c r="M51" s="187" t="s">
        <v>489</v>
      </c>
      <c r="N51" s="187" t="s">
        <v>489</v>
      </c>
      <c r="O51" s="187" t="s">
        <v>489</v>
      </c>
      <c r="P51" s="187" t="s">
        <v>489</v>
      </c>
      <c r="Q51" s="49" t="s">
        <v>489</v>
      </c>
      <c r="R51" s="49" t="s">
        <v>489</v>
      </c>
      <c r="S51" s="49" t="s">
        <v>489</v>
      </c>
      <c r="T51" s="49" t="s">
        <v>489</v>
      </c>
      <c r="U51" s="49" t="s">
        <v>489</v>
      </c>
      <c r="V51" s="49" t="s">
        <v>489</v>
      </c>
      <c r="W51" s="49" t="s">
        <v>489</v>
      </c>
      <c r="X51" s="49" t="s">
        <v>489</v>
      </c>
      <c r="Y51" s="49" t="s">
        <v>489</v>
      </c>
      <c r="Z51" s="49" t="s">
        <v>489</v>
      </c>
      <c r="AA51" s="49" t="s">
        <v>489</v>
      </c>
      <c r="AB51" s="49" t="s">
        <v>489</v>
      </c>
      <c r="AC51" s="32" t="s">
        <v>489</v>
      </c>
    </row>
    <row r="52" spans="1:29" x14ac:dyDescent="0.2">
      <c r="A52" s="375"/>
      <c r="B52" s="351"/>
      <c r="C52" s="49" t="s">
        <v>165</v>
      </c>
      <c r="D52" s="49" t="s">
        <v>407</v>
      </c>
      <c r="E52" s="187"/>
      <c r="F52" s="187"/>
      <c r="G52" s="187">
        <v>6</v>
      </c>
      <c r="H52" s="187" t="s">
        <v>489</v>
      </c>
      <c r="I52" s="187" t="s">
        <v>489</v>
      </c>
      <c r="J52" s="187" t="s">
        <v>489</v>
      </c>
      <c r="K52" s="187" t="s">
        <v>489</v>
      </c>
      <c r="L52" s="187" t="s">
        <v>489</v>
      </c>
      <c r="M52" s="187" t="s">
        <v>489</v>
      </c>
      <c r="N52" s="187" t="s">
        <v>489</v>
      </c>
      <c r="O52" s="187" t="s">
        <v>489</v>
      </c>
      <c r="P52" s="187" t="s">
        <v>489</v>
      </c>
      <c r="Q52" s="49" t="s">
        <v>489</v>
      </c>
      <c r="R52" s="49" t="s">
        <v>489</v>
      </c>
      <c r="S52" s="49" t="s">
        <v>489</v>
      </c>
      <c r="T52" s="49" t="s">
        <v>489</v>
      </c>
      <c r="U52" s="49" t="s">
        <v>489</v>
      </c>
      <c r="V52" s="49" t="s">
        <v>489</v>
      </c>
      <c r="W52" s="49" t="s">
        <v>489</v>
      </c>
      <c r="X52" s="49" t="s">
        <v>489</v>
      </c>
      <c r="Y52" s="49" t="s">
        <v>489</v>
      </c>
      <c r="Z52" s="49" t="s">
        <v>489</v>
      </c>
      <c r="AA52" s="49" t="s">
        <v>489</v>
      </c>
      <c r="AB52" s="49" t="s">
        <v>489</v>
      </c>
      <c r="AC52" s="32" t="s">
        <v>489</v>
      </c>
    </row>
    <row r="53" spans="1:29" x14ac:dyDescent="0.2">
      <c r="A53" s="375"/>
      <c r="B53" s="351"/>
      <c r="C53" s="49" t="s">
        <v>166</v>
      </c>
      <c r="D53" s="49" t="s">
        <v>407</v>
      </c>
      <c r="E53" s="187">
        <v>50</v>
      </c>
      <c r="F53" s="187"/>
      <c r="G53" s="187">
        <v>40</v>
      </c>
      <c r="H53" s="187" t="s">
        <v>489</v>
      </c>
      <c r="I53" s="187" t="s">
        <v>489</v>
      </c>
      <c r="J53" s="187" t="s">
        <v>489</v>
      </c>
      <c r="K53" s="187" t="s">
        <v>489</v>
      </c>
      <c r="L53" s="187" t="s">
        <v>489</v>
      </c>
      <c r="M53" s="187" t="s">
        <v>489</v>
      </c>
      <c r="N53" s="187" t="s">
        <v>489</v>
      </c>
      <c r="O53" s="187" t="s">
        <v>489</v>
      </c>
      <c r="P53" s="187" t="s">
        <v>489</v>
      </c>
      <c r="Q53" s="49" t="s">
        <v>489</v>
      </c>
      <c r="R53" s="49" t="s">
        <v>489</v>
      </c>
      <c r="S53" s="49" t="s">
        <v>489</v>
      </c>
      <c r="T53" s="49" t="s">
        <v>489</v>
      </c>
      <c r="U53" s="49" t="s">
        <v>489</v>
      </c>
      <c r="V53" s="49" t="s">
        <v>489</v>
      </c>
      <c r="W53" s="49" t="s">
        <v>489</v>
      </c>
      <c r="X53" s="49" t="s">
        <v>489</v>
      </c>
      <c r="Y53" s="49" t="s">
        <v>489</v>
      </c>
      <c r="Z53" s="49" t="s">
        <v>489</v>
      </c>
      <c r="AA53" s="49" t="s">
        <v>489</v>
      </c>
      <c r="AB53" s="49" t="s">
        <v>489</v>
      </c>
      <c r="AC53" s="32" t="s">
        <v>489</v>
      </c>
    </row>
    <row r="54" spans="1:29" x14ac:dyDescent="0.2">
      <c r="A54" s="375"/>
      <c r="B54" s="351"/>
      <c r="C54" s="49" t="s">
        <v>167</v>
      </c>
      <c r="D54" s="49" t="s">
        <v>407</v>
      </c>
      <c r="E54" s="187">
        <v>23</v>
      </c>
      <c r="F54" s="187">
        <v>55</v>
      </c>
      <c r="G54" s="187">
        <v>47</v>
      </c>
      <c r="H54" s="187" t="s">
        <v>489</v>
      </c>
      <c r="I54" s="187" t="s">
        <v>489</v>
      </c>
      <c r="J54" s="187" t="s">
        <v>489</v>
      </c>
      <c r="K54" s="187" t="s">
        <v>489</v>
      </c>
      <c r="L54" s="187" t="s">
        <v>489</v>
      </c>
      <c r="M54" s="187" t="s">
        <v>489</v>
      </c>
      <c r="N54" s="187" t="s">
        <v>489</v>
      </c>
      <c r="O54" s="187" t="s">
        <v>489</v>
      </c>
      <c r="P54" s="187" t="s">
        <v>489</v>
      </c>
      <c r="Q54" s="49" t="s">
        <v>489</v>
      </c>
      <c r="R54" s="49" t="s">
        <v>489</v>
      </c>
      <c r="S54" s="49" t="s">
        <v>489</v>
      </c>
      <c r="T54" s="49" t="s">
        <v>489</v>
      </c>
      <c r="U54" s="49" t="s">
        <v>489</v>
      </c>
      <c r="V54" s="49" t="s">
        <v>489</v>
      </c>
      <c r="W54" s="49" t="s">
        <v>489</v>
      </c>
      <c r="X54" s="49" t="s">
        <v>489</v>
      </c>
      <c r="Y54" s="49" t="s">
        <v>489</v>
      </c>
      <c r="Z54" s="49" t="s">
        <v>489</v>
      </c>
      <c r="AA54" s="49" t="s">
        <v>489</v>
      </c>
      <c r="AB54" s="49" t="s">
        <v>489</v>
      </c>
      <c r="AC54" s="32" t="s">
        <v>489</v>
      </c>
    </row>
    <row r="55" spans="1:29" x14ac:dyDescent="0.2">
      <c r="A55" s="375"/>
      <c r="B55" s="351"/>
      <c r="C55" s="49" t="s">
        <v>168</v>
      </c>
      <c r="D55" s="49" t="s">
        <v>407</v>
      </c>
      <c r="E55" s="187">
        <v>217</v>
      </c>
      <c r="F55" s="187">
        <v>203</v>
      </c>
      <c r="G55" s="187">
        <v>122</v>
      </c>
      <c r="H55" s="187" t="s">
        <v>489</v>
      </c>
      <c r="I55" s="187" t="s">
        <v>489</v>
      </c>
      <c r="J55" s="187" t="s">
        <v>489</v>
      </c>
      <c r="K55" s="187" t="s">
        <v>489</v>
      </c>
      <c r="L55" s="187" t="s">
        <v>489</v>
      </c>
      <c r="M55" s="187" t="s">
        <v>489</v>
      </c>
      <c r="N55" s="187" t="s">
        <v>489</v>
      </c>
      <c r="O55" s="187" t="s">
        <v>489</v>
      </c>
      <c r="P55" s="187" t="s">
        <v>489</v>
      </c>
      <c r="Q55" s="49" t="s">
        <v>489</v>
      </c>
      <c r="R55" s="49" t="s">
        <v>489</v>
      </c>
      <c r="S55" s="49" t="s">
        <v>489</v>
      </c>
      <c r="T55" s="49" t="s">
        <v>489</v>
      </c>
      <c r="U55" s="49" t="s">
        <v>489</v>
      </c>
      <c r="V55" s="49" t="s">
        <v>489</v>
      </c>
      <c r="W55" s="49" t="s">
        <v>489</v>
      </c>
      <c r="X55" s="49" t="s">
        <v>489</v>
      </c>
      <c r="Y55" s="49" t="s">
        <v>489</v>
      </c>
      <c r="Z55" s="49" t="s">
        <v>489</v>
      </c>
      <c r="AA55" s="49" t="s">
        <v>489</v>
      </c>
      <c r="AB55" s="49" t="s">
        <v>489</v>
      </c>
      <c r="AC55" s="32" t="s">
        <v>489</v>
      </c>
    </row>
    <row r="56" spans="1:29" x14ac:dyDescent="0.2">
      <c r="A56" s="375"/>
      <c r="B56" s="351"/>
      <c r="C56" s="49" t="s">
        <v>169</v>
      </c>
      <c r="D56" s="49" t="s">
        <v>407</v>
      </c>
      <c r="E56" s="187"/>
      <c r="F56" s="187"/>
      <c r="G56" s="187">
        <v>2</v>
      </c>
      <c r="H56" s="187" t="s">
        <v>489</v>
      </c>
      <c r="I56" s="187" t="s">
        <v>489</v>
      </c>
      <c r="J56" s="187" t="s">
        <v>489</v>
      </c>
      <c r="K56" s="187" t="s">
        <v>489</v>
      </c>
      <c r="L56" s="187" t="s">
        <v>489</v>
      </c>
      <c r="M56" s="187" t="s">
        <v>489</v>
      </c>
      <c r="N56" s="187" t="s">
        <v>489</v>
      </c>
      <c r="O56" s="187" t="s">
        <v>489</v>
      </c>
      <c r="P56" s="187" t="s">
        <v>489</v>
      </c>
      <c r="Q56" s="49" t="s">
        <v>489</v>
      </c>
      <c r="R56" s="49" t="s">
        <v>489</v>
      </c>
      <c r="S56" s="49" t="s">
        <v>489</v>
      </c>
      <c r="T56" s="49" t="s">
        <v>489</v>
      </c>
      <c r="U56" s="49" t="s">
        <v>489</v>
      </c>
      <c r="V56" s="49" t="s">
        <v>489</v>
      </c>
      <c r="W56" s="49" t="s">
        <v>489</v>
      </c>
      <c r="X56" s="49" t="s">
        <v>489</v>
      </c>
      <c r="Y56" s="49" t="s">
        <v>489</v>
      </c>
      <c r="Z56" s="49" t="s">
        <v>489</v>
      </c>
      <c r="AA56" s="49" t="s">
        <v>489</v>
      </c>
      <c r="AB56" s="49" t="s">
        <v>489</v>
      </c>
      <c r="AC56" s="32" t="s">
        <v>489</v>
      </c>
    </row>
    <row r="57" spans="1:29" x14ac:dyDescent="0.2">
      <c r="A57" s="375"/>
      <c r="B57" s="351"/>
      <c r="C57" s="354" t="s">
        <v>158</v>
      </c>
      <c r="D57" s="354"/>
      <c r="E57" s="31">
        <f>SUM(E50:E56)</f>
        <v>348</v>
      </c>
      <c r="F57" s="31">
        <f t="shared" ref="F57:G57" si="25">SUM(F50:F56)</f>
        <v>320</v>
      </c>
      <c r="G57" s="31">
        <f t="shared" si="25"/>
        <v>278</v>
      </c>
      <c r="H57" s="31" t="s">
        <v>489</v>
      </c>
      <c r="I57" s="31" t="s">
        <v>489</v>
      </c>
      <c r="J57" s="31" t="s">
        <v>489</v>
      </c>
      <c r="K57" s="31" t="s">
        <v>489</v>
      </c>
      <c r="L57" s="31" t="s">
        <v>489</v>
      </c>
      <c r="M57" s="31" t="s">
        <v>489</v>
      </c>
      <c r="N57" s="31" t="s">
        <v>489</v>
      </c>
      <c r="O57" s="31" t="s">
        <v>489</v>
      </c>
      <c r="P57" s="31" t="s">
        <v>489</v>
      </c>
      <c r="Q57" s="31" t="s">
        <v>489</v>
      </c>
      <c r="R57" s="31" t="s">
        <v>489</v>
      </c>
      <c r="S57" s="31" t="s">
        <v>489</v>
      </c>
      <c r="T57" s="31" t="s">
        <v>489</v>
      </c>
      <c r="U57" s="31" t="s">
        <v>489</v>
      </c>
      <c r="V57" s="31" t="s">
        <v>489</v>
      </c>
      <c r="W57" s="31" t="s">
        <v>489</v>
      </c>
      <c r="X57" s="31" t="s">
        <v>489</v>
      </c>
      <c r="Y57" s="31" t="s">
        <v>489</v>
      </c>
      <c r="Z57" s="31" t="s">
        <v>489</v>
      </c>
      <c r="AA57" s="31" t="s">
        <v>489</v>
      </c>
      <c r="AB57" s="31" t="s">
        <v>489</v>
      </c>
      <c r="AC57" s="31" t="s">
        <v>489</v>
      </c>
    </row>
    <row r="58" spans="1:29" x14ac:dyDescent="0.2">
      <c r="A58" s="375"/>
      <c r="B58" s="352"/>
      <c r="C58" s="354" t="s">
        <v>157</v>
      </c>
      <c r="D58" s="354"/>
      <c r="E58" s="33">
        <f t="shared" ref="E58:G58" si="26">E57/E$113</f>
        <v>0.18471337579617833</v>
      </c>
      <c r="F58" s="33">
        <f t="shared" si="26"/>
        <v>0.18856806128461992</v>
      </c>
      <c r="G58" s="33">
        <f t="shared" si="26"/>
        <v>0.20291970802919709</v>
      </c>
      <c r="H58" s="33" t="s">
        <v>489</v>
      </c>
      <c r="I58" s="33" t="s">
        <v>489</v>
      </c>
      <c r="J58" s="33" t="s">
        <v>489</v>
      </c>
      <c r="K58" s="33" t="s">
        <v>489</v>
      </c>
      <c r="L58" s="33" t="s">
        <v>489</v>
      </c>
      <c r="M58" s="33" t="s">
        <v>489</v>
      </c>
      <c r="N58" s="33" t="s">
        <v>489</v>
      </c>
      <c r="O58" s="33" t="s">
        <v>489</v>
      </c>
      <c r="P58" s="33" t="s">
        <v>489</v>
      </c>
      <c r="Q58" s="33" t="s">
        <v>489</v>
      </c>
      <c r="R58" s="33" t="s">
        <v>489</v>
      </c>
      <c r="S58" s="33" t="s">
        <v>489</v>
      </c>
      <c r="T58" s="33" t="s">
        <v>489</v>
      </c>
      <c r="U58" s="33" t="s">
        <v>489</v>
      </c>
      <c r="V58" s="33" t="s">
        <v>489</v>
      </c>
      <c r="W58" s="33" t="s">
        <v>489</v>
      </c>
      <c r="X58" s="33" t="s">
        <v>489</v>
      </c>
      <c r="Y58" s="33" t="s">
        <v>489</v>
      </c>
      <c r="Z58" s="33" t="s">
        <v>489</v>
      </c>
      <c r="AA58" s="33" t="s">
        <v>489</v>
      </c>
      <c r="AB58" s="33" t="s">
        <v>489</v>
      </c>
      <c r="AC58" s="33" t="s">
        <v>489</v>
      </c>
    </row>
    <row r="59" spans="1:29" x14ac:dyDescent="0.2">
      <c r="A59" s="375"/>
      <c r="B59" s="350" t="s">
        <v>86</v>
      </c>
      <c r="C59" s="49" t="s">
        <v>170</v>
      </c>
      <c r="D59" s="49" t="s">
        <v>407</v>
      </c>
      <c r="E59" s="187">
        <v>70</v>
      </c>
      <c r="F59" s="187">
        <v>50</v>
      </c>
      <c r="G59" s="187">
        <v>55</v>
      </c>
      <c r="H59" s="187" t="s">
        <v>489</v>
      </c>
      <c r="I59" s="187" t="s">
        <v>489</v>
      </c>
      <c r="J59" s="187" t="s">
        <v>489</v>
      </c>
      <c r="K59" s="187" t="s">
        <v>489</v>
      </c>
      <c r="L59" s="187" t="s">
        <v>489</v>
      </c>
      <c r="M59" s="187" t="s">
        <v>489</v>
      </c>
      <c r="N59" s="187" t="s">
        <v>489</v>
      </c>
      <c r="O59" s="187" t="s">
        <v>489</v>
      </c>
      <c r="P59" s="187" t="s">
        <v>489</v>
      </c>
      <c r="Q59" s="49" t="s">
        <v>489</v>
      </c>
      <c r="R59" s="49" t="s">
        <v>489</v>
      </c>
      <c r="S59" s="49" t="s">
        <v>489</v>
      </c>
      <c r="T59" s="49" t="s">
        <v>489</v>
      </c>
      <c r="U59" s="49" t="s">
        <v>489</v>
      </c>
      <c r="V59" s="49" t="s">
        <v>489</v>
      </c>
      <c r="W59" s="49" t="s">
        <v>489</v>
      </c>
      <c r="X59" s="49" t="s">
        <v>489</v>
      </c>
      <c r="Y59" s="49" t="s">
        <v>489</v>
      </c>
      <c r="Z59" s="49" t="s">
        <v>489</v>
      </c>
      <c r="AA59" s="49" t="s">
        <v>489</v>
      </c>
      <c r="AB59" s="49" t="s">
        <v>489</v>
      </c>
      <c r="AC59" s="32" t="s">
        <v>489</v>
      </c>
    </row>
    <row r="60" spans="1:29" x14ac:dyDescent="0.2">
      <c r="A60" s="375"/>
      <c r="B60" s="351"/>
      <c r="C60" s="49" t="s">
        <v>171</v>
      </c>
      <c r="D60" s="49" t="s">
        <v>407</v>
      </c>
      <c r="E60" s="187">
        <v>270</v>
      </c>
      <c r="F60" s="187">
        <v>150</v>
      </c>
      <c r="G60" s="187">
        <v>182</v>
      </c>
      <c r="H60" s="187" t="s">
        <v>489</v>
      </c>
      <c r="I60" s="187" t="s">
        <v>489</v>
      </c>
      <c r="J60" s="187" t="s">
        <v>489</v>
      </c>
      <c r="K60" s="187" t="s">
        <v>489</v>
      </c>
      <c r="L60" s="187" t="s">
        <v>489</v>
      </c>
      <c r="M60" s="187" t="s">
        <v>489</v>
      </c>
      <c r="N60" s="187" t="s">
        <v>489</v>
      </c>
      <c r="O60" s="187" t="s">
        <v>489</v>
      </c>
      <c r="P60" s="187" t="s">
        <v>489</v>
      </c>
      <c r="Q60" s="49" t="s">
        <v>489</v>
      </c>
      <c r="R60" s="49" t="s">
        <v>489</v>
      </c>
      <c r="S60" s="49" t="s">
        <v>489</v>
      </c>
      <c r="T60" s="49" t="s">
        <v>489</v>
      </c>
      <c r="U60" s="49" t="s">
        <v>489</v>
      </c>
      <c r="V60" s="49" t="s">
        <v>489</v>
      </c>
      <c r="W60" s="49" t="s">
        <v>489</v>
      </c>
      <c r="X60" s="49" t="s">
        <v>489</v>
      </c>
      <c r="Y60" s="49" t="s">
        <v>489</v>
      </c>
      <c r="Z60" s="49" t="s">
        <v>489</v>
      </c>
      <c r="AA60" s="49" t="s">
        <v>489</v>
      </c>
      <c r="AB60" s="49" t="s">
        <v>489</v>
      </c>
      <c r="AC60" s="32" t="s">
        <v>489</v>
      </c>
    </row>
    <row r="61" spans="1:29" x14ac:dyDescent="0.2">
      <c r="A61" s="375"/>
      <c r="B61" s="351"/>
      <c r="C61" s="49" t="s">
        <v>167</v>
      </c>
      <c r="D61" s="49" t="s">
        <v>407</v>
      </c>
      <c r="E61" s="187"/>
      <c r="F61" s="187"/>
      <c r="G61" s="187"/>
      <c r="H61" s="187" t="s">
        <v>489</v>
      </c>
      <c r="I61" s="187" t="s">
        <v>489</v>
      </c>
      <c r="J61" s="187" t="s">
        <v>489</v>
      </c>
      <c r="K61" s="187" t="s">
        <v>489</v>
      </c>
      <c r="L61" s="187" t="s">
        <v>489</v>
      </c>
      <c r="M61" s="187" t="s">
        <v>489</v>
      </c>
      <c r="N61" s="187" t="s">
        <v>489</v>
      </c>
      <c r="O61" s="187" t="s">
        <v>489</v>
      </c>
      <c r="P61" s="187" t="s">
        <v>489</v>
      </c>
      <c r="Q61" s="49" t="s">
        <v>489</v>
      </c>
      <c r="R61" s="49" t="s">
        <v>489</v>
      </c>
      <c r="S61" s="49" t="s">
        <v>489</v>
      </c>
      <c r="T61" s="49" t="s">
        <v>489</v>
      </c>
      <c r="U61" s="49" t="s">
        <v>489</v>
      </c>
      <c r="V61" s="49" t="s">
        <v>489</v>
      </c>
      <c r="W61" s="49" t="s">
        <v>489</v>
      </c>
      <c r="X61" s="49" t="s">
        <v>489</v>
      </c>
      <c r="Y61" s="49" t="s">
        <v>489</v>
      </c>
      <c r="Z61" s="49" t="s">
        <v>489</v>
      </c>
      <c r="AA61" s="49" t="s">
        <v>489</v>
      </c>
      <c r="AB61" s="49" t="s">
        <v>489</v>
      </c>
      <c r="AC61" s="32" t="s">
        <v>489</v>
      </c>
    </row>
    <row r="62" spans="1:29" x14ac:dyDescent="0.2">
      <c r="A62" s="375"/>
      <c r="B62" s="351"/>
      <c r="C62" s="353" t="s">
        <v>158</v>
      </c>
      <c r="D62" s="354"/>
      <c r="E62" s="31">
        <f>SUM(E59:E61)</f>
        <v>340</v>
      </c>
      <c r="F62" s="31">
        <f t="shared" ref="F62:G62" si="27">SUM(F59:F61)</f>
        <v>200</v>
      </c>
      <c r="G62" s="31">
        <f t="shared" si="27"/>
        <v>237</v>
      </c>
      <c r="H62" s="31" t="s">
        <v>489</v>
      </c>
      <c r="I62" s="31" t="s">
        <v>489</v>
      </c>
      <c r="J62" s="31" t="s">
        <v>489</v>
      </c>
      <c r="K62" s="31" t="s">
        <v>489</v>
      </c>
      <c r="L62" s="31" t="s">
        <v>489</v>
      </c>
      <c r="M62" s="31" t="s">
        <v>489</v>
      </c>
      <c r="N62" s="31" t="s">
        <v>489</v>
      </c>
      <c r="O62" s="31" t="s">
        <v>489</v>
      </c>
      <c r="P62" s="31" t="s">
        <v>489</v>
      </c>
      <c r="Q62" s="31" t="s">
        <v>489</v>
      </c>
      <c r="R62" s="31" t="s">
        <v>489</v>
      </c>
      <c r="S62" s="31" t="s">
        <v>489</v>
      </c>
      <c r="T62" s="31" t="s">
        <v>489</v>
      </c>
      <c r="U62" s="31" t="s">
        <v>489</v>
      </c>
      <c r="V62" s="31" t="s">
        <v>489</v>
      </c>
      <c r="W62" s="31" t="s">
        <v>489</v>
      </c>
      <c r="X62" s="31" t="s">
        <v>489</v>
      </c>
      <c r="Y62" s="31" t="s">
        <v>489</v>
      </c>
      <c r="Z62" s="31" t="s">
        <v>489</v>
      </c>
      <c r="AA62" s="31" t="s">
        <v>489</v>
      </c>
      <c r="AB62" s="31" t="s">
        <v>489</v>
      </c>
      <c r="AC62" s="31" t="s">
        <v>489</v>
      </c>
    </row>
    <row r="63" spans="1:29" x14ac:dyDescent="0.2">
      <c r="A63" s="375"/>
      <c r="B63" s="352"/>
      <c r="C63" s="353" t="s">
        <v>157</v>
      </c>
      <c r="D63" s="354"/>
      <c r="E63" s="33">
        <f t="shared" ref="E63:G63" si="28">E62/E$113</f>
        <v>0.18046709129511676</v>
      </c>
      <c r="F63" s="33">
        <f t="shared" si="28"/>
        <v>0.11785503830288745</v>
      </c>
      <c r="G63" s="33">
        <f t="shared" si="28"/>
        <v>0.17299270072992701</v>
      </c>
      <c r="H63" s="33" t="s">
        <v>489</v>
      </c>
      <c r="I63" s="33" t="s">
        <v>489</v>
      </c>
      <c r="J63" s="33" t="s">
        <v>489</v>
      </c>
      <c r="K63" s="33" t="s">
        <v>489</v>
      </c>
      <c r="L63" s="33" t="s">
        <v>489</v>
      </c>
      <c r="M63" s="33" t="s">
        <v>489</v>
      </c>
      <c r="N63" s="33" t="s">
        <v>489</v>
      </c>
      <c r="O63" s="33" t="s">
        <v>489</v>
      </c>
      <c r="P63" s="33" t="s">
        <v>489</v>
      </c>
      <c r="Q63" s="33" t="s">
        <v>489</v>
      </c>
      <c r="R63" s="33" t="s">
        <v>489</v>
      </c>
      <c r="S63" s="33" t="s">
        <v>489</v>
      </c>
      <c r="T63" s="33" t="s">
        <v>489</v>
      </c>
      <c r="U63" s="33" t="s">
        <v>489</v>
      </c>
      <c r="V63" s="33" t="s">
        <v>489</v>
      </c>
      <c r="W63" s="33" t="s">
        <v>489</v>
      </c>
      <c r="X63" s="33" t="s">
        <v>489</v>
      </c>
      <c r="Y63" s="33" t="s">
        <v>489</v>
      </c>
      <c r="Z63" s="33" t="s">
        <v>489</v>
      </c>
      <c r="AA63" s="33" t="s">
        <v>489</v>
      </c>
      <c r="AB63" s="33" t="s">
        <v>489</v>
      </c>
      <c r="AC63" s="33" t="s">
        <v>489</v>
      </c>
    </row>
    <row r="64" spans="1:29" x14ac:dyDescent="0.2">
      <c r="A64" s="375"/>
      <c r="B64" s="350" t="s">
        <v>89</v>
      </c>
      <c r="C64" s="79" t="s">
        <v>179</v>
      </c>
      <c r="D64" s="115" t="s">
        <v>407</v>
      </c>
      <c r="E64" s="187">
        <v>333</v>
      </c>
      <c r="F64" s="187">
        <v>427</v>
      </c>
      <c r="G64" s="187">
        <v>72</v>
      </c>
      <c r="H64" s="187" t="s">
        <v>489</v>
      </c>
      <c r="I64" s="187" t="s">
        <v>489</v>
      </c>
      <c r="J64" s="187" t="s">
        <v>489</v>
      </c>
      <c r="K64" s="187" t="s">
        <v>489</v>
      </c>
      <c r="L64" s="187" t="s">
        <v>489</v>
      </c>
      <c r="M64" s="187" t="s">
        <v>489</v>
      </c>
      <c r="N64" s="187" t="s">
        <v>489</v>
      </c>
      <c r="O64" s="187" t="s">
        <v>489</v>
      </c>
      <c r="P64" s="187" t="s">
        <v>489</v>
      </c>
      <c r="Q64" s="49" t="s">
        <v>489</v>
      </c>
      <c r="R64" s="49" t="s">
        <v>489</v>
      </c>
      <c r="S64" s="49" t="s">
        <v>489</v>
      </c>
      <c r="T64" s="49" t="s">
        <v>489</v>
      </c>
      <c r="U64" s="49" t="s">
        <v>489</v>
      </c>
      <c r="V64" s="49" t="s">
        <v>489</v>
      </c>
      <c r="W64" s="49" t="s">
        <v>489</v>
      </c>
      <c r="X64" s="49" t="s">
        <v>489</v>
      </c>
      <c r="Y64" s="49" t="s">
        <v>489</v>
      </c>
      <c r="Z64" s="49" t="s">
        <v>489</v>
      </c>
      <c r="AA64" s="49" t="s">
        <v>489</v>
      </c>
      <c r="AB64" s="49" t="s">
        <v>489</v>
      </c>
      <c r="AC64" s="32" t="s">
        <v>489</v>
      </c>
    </row>
    <row r="65" spans="1:29" x14ac:dyDescent="0.2">
      <c r="A65" s="375"/>
      <c r="B65" s="351"/>
      <c r="C65" s="353" t="s">
        <v>158</v>
      </c>
      <c r="D65" s="354"/>
      <c r="E65" s="31">
        <f>SUM(E64)</f>
        <v>333</v>
      </c>
      <c r="F65" s="31">
        <f t="shared" ref="F65:G65" si="29">SUM(F64)</f>
        <v>427</v>
      </c>
      <c r="G65" s="31">
        <f t="shared" si="29"/>
        <v>72</v>
      </c>
      <c r="H65" s="31" t="s">
        <v>489</v>
      </c>
      <c r="I65" s="31" t="s">
        <v>489</v>
      </c>
      <c r="J65" s="31" t="s">
        <v>489</v>
      </c>
      <c r="K65" s="31" t="s">
        <v>489</v>
      </c>
      <c r="L65" s="31" t="s">
        <v>489</v>
      </c>
      <c r="M65" s="31" t="s">
        <v>489</v>
      </c>
      <c r="N65" s="31" t="s">
        <v>489</v>
      </c>
      <c r="O65" s="31" t="s">
        <v>489</v>
      </c>
      <c r="P65" s="31" t="s">
        <v>489</v>
      </c>
      <c r="Q65" s="31" t="s">
        <v>489</v>
      </c>
      <c r="R65" s="31" t="s">
        <v>489</v>
      </c>
      <c r="S65" s="31" t="s">
        <v>489</v>
      </c>
      <c r="T65" s="31" t="s">
        <v>489</v>
      </c>
      <c r="U65" s="31" t="s">
        <v>489</v>
      </c>
      <c r="V65" s="31" t="s">
        <v>489</v>
      </c>
      <c r="W65" s="31" t="s">
        <v>489</v>
      </c>
      <c r="X65" s="31" t="s">
        <v>489</v>
      </c>
      <c r="Y65" s="31" t="s">
        <v>489</v>
      </c>
      <c r="Z65" s="31" t="s">
        <v>489</v>
      </c>
      <c r="AA65" s="31" t="s">
        <v>489</v>
      </c>
      <c r="AB65" s="31" t="s">
        <v>489</v>
      </c>
      <c r="AC65" s="31" t="s">
        <v>489</v>
      </c>
    </row>
    <row r="66" spans="1:29" x14ac:dyDescent="0.2">
      <c r="A66" s="375"/>
      <c r="B66" s="352"/>
      <c r="C66" s="353" t="s">
        <v>157</v>
      </c>
      <c r="D66" s="354"/>
      <c r="E66" s="33">
        <f>E65/E$113</f>
        <v>0.17675159235668789</v>
      </c>
      <c r="F66" s="33">
        <f t="shared" ref="F66:G66" si="30">F65/F$113</f>
        <v>0.2516205067766647</v>
      </c>
      <c r="G66" s="33">
        <f t="shared" si="30"/>
        <v>5.2554744525547446E-2</v>
      </c>
      <c r="H66" s="33" t="s">
        <v>489</v>
      </c>
      <c r="I66" s="33" t="s">
        <v>489</v>
      </c>
      <c r="J66" s="33" t="s">
        <v>489</v>
      </c>
      <c r="K66" s="33" t="s">
        <v>489</v>
      </c>
      <c r="L66" s="33" t="s">
        <v>489</v>
      </c>
      <c r="M66" s="33" t="s">
        <v>489</v>
      </c>
      <c r="N66" s="33" t="s">
        <v>489</v>
      </c>
      <c r="O66" s="33" t="s">
        <v>489</v>
      </c>
      <c r="P66" s="33" t="s">
        <v>489</v>
      </c>
      <c r="Q66" s="33" t="s">
        <v>489</v>
      </c>
      <c r="R66" s="33" t="s">
        <v>489</v>
      </c>
      <c r="S66" s="33" t="s">
        <v>489</v>
      </c>
      <c r="T66" s="33" t="s">
        <v>489</v>
      </c>
      <c r="U66" s="33" t="s">
        <v>489</v>
      </c>
      <c r="V66" s="33" t="s">
        <v>489</v>
      </c>
      <c r="W66" s="33" t="s">
        <v>489</v>
      </c>
      <c r="X66" s="33" t="s">
        <v>489</v>
      </c>
      <c r="Y66" s="33" t="s">
        <v>489</v>
      </c>
      <c r="Z66" s="33" t="s">
        <v>489</v>
      </c>
      <c r="AA66" s="33" t="s">
        <v>489</v>
      </c>
      <c r="AB66" s="33" t="s">
        <v>489</v>
      </c>
      <c r="AC66" s="33" t="s">
        <v>489</v>
      </c>
    </row>
    <row r="67" spans="1:29" x14ac:dyDescent="0.2">
      <c r="A67" s="375"/>
      <c r="B67" s="350" t="s">
        <v>83</v>
      </c>
      <c r="C67" s="79" t="s">
        <v>174</v>
      </c>
      <c r="D67" s="49" t="s">
        <v>408</v>
      </c>
      <c r="E67" s="187">
        <v>23</v>
      </c>
      <c r="F67" s="187">
        <v>44</v>
      </c>
      <c r="G67" s="187"/>
      <c r="H67" s="187" t="s">
        <v>489</v>
      </c>
      <c r="I67" s="187" t="s">
        <v>489</v>
      </c>
      <c r="J67" s="187" t="s">
        <v>489</v>
      </c>
      <c r="K67" s="187" t="s">
        <v>489</v>
      </c>
      <c r="L67" s="187" t="s">
        <v>489</v>
      </c>
      <c r="M67" s="187" t="s">
        <v>489</v>
      </c>
      <c r="N67" s="187" t="s">
        <v>489</v>
      </c>
      <c r="O67" s="187" t="s">
        <v>489</v>
      </c>
      <c r="P67" s="187" t="s">
        <v>489</v>
      </c>
      <c r="Q67" s="49" t="s">
        <v>489</v>
      </c>
      <c r="R67" s="49" t="s">
        <v>489</v>
      </c>
      <c r="S67" s="49" t="s">
        <v>489</v>
      </c>
      <c r="T67" s="49" t="s">
        <v>489</v>
      </c>
      <c r="U67" s="49" t="s">
        <v>489</v>
      </c>
      <c r="V67" s="49" t="s">
        <v>489</v>
      </c>
      <c r="W67" s="49" t="s">
        <v>489</v>
      </c>
      <c r="X67" s="49" t="s">
        <v>489</v>
      </c>
      <c r="Y67" s="49" t="s">
        <v>489</v>
      </c>
      <c r="Z67" s="49" t="s">
        <v>489</v>
      </c>
      <c r="AA67" s="49" t="s">
        <v>489</v>
      </c>
      <c r="AB67" s="49" t="s">
        <v>489</v>
      </c>
      <c r="AC67" s="32" t="s">
        <v>489</v>
      </c>
    </row>
    <row r="68" spans="1:29" x14ac:dyDescent="0.2">
      <c r="A68" s="375"/>
      <c r="B68" s="351"/>
      <c r="C68" s="79" t="s">
        <v>175</v>
      </c>
      <c r="D68" s="49" t="s">
        <v>408</v>
      </c>
      <c r="E68" s="187"/>
      <c r="F68" s="187"/>
      <c r="G68" s="187"/>
      <c r="H68" s="187" t="s">
        <v>489</v>
      </c>
      <c r="I68" s="187" t="s">
        <v>489</v>
      </c>
      <c r="J68" s="187" t="s">
        <v>489</v>
      </c>
      <c r="K68" s="187" t="s">
        <v>489</v>
      </c>
      <c r="L68" s="187" t="s">
        <v>489</v>
      </c>
      <c r="M68" s="187" t="s">
        <v>489</v>
      </c>
      <c r="N68" s="187" t="s">
        <v>489</v>
      </c>
      <c r="O68" s="187" t="s">
        <v>489</v>
      </c>
      <c r="P68" s="187" t="s">
        <v>489</v>
      </c>
      <c r="Q68" s="49" t="s">
        <v>489</v>
      </c>
      <c r="R68" s="49" t="s">
        <v>489</v>
      </c>
      <c r="S68" s="49" t="s">
        <v>489</v>
      </c>
      <c r="T68" s="49" t="s">
        <v>489</v>
      </c>
      <c r="U68" s="49" t="s">
        <v>489</v>
      </c>
      <c r="V68" s="49" t="s">
        <v>489</v>
      </c>
      <c r="W68" s="49" t="s">
        <v>489</v>
      </c>
      <c r="X68" s="49" t="s">
        <v>489</v>
      </c>
      <c r="Y68" s="49" t="s">
        <v>489</v>
      </c>
      <c r="Z68" s="49" t="s">
        <v>489</v>
      </c>
      <c r="AA68" s="49" t="s">
        <v>489</v>
      </c>
      <c r="AB68" s="49" t="s">
        <v>489</v>
      </c>
      <c r="AC68" s="32" t="s">
        <v>489</v>
      </c>
    </row>
    <row r="69" spans="1:29" x14ac:dyDescent="0.2">
      <c r="A69" s="375"/>
      <c r="B69" s="351"/>
      <c r="C69" s="79" t="s">
        <v>176</v>
      </c>
      <c r="D69" s="49" t="s">
        <v>408</v>
      </c>
      <c r="E69" s="187"/>
      <c r="F69" s="187"/>
      <c r="G69" s="187">
        <v>77</v>
      </c>
      <c r="H69" s="187" t="s">
        <v>489</v>
      </c>
      <c r="I69" s="187" t="s">
        <v>489</v>
      </c>
      <c r="J69" s="187" t="s">
        <v>489</v>
      </c>
      <c r="K69" s="187" t="s">
        <v>489</v>
      </c>
      <c r="L69" s="187" t="s">
        <v>489</v>
      </c>
      <c r="M69" s="187" t="s">
        <v>489</v>
      </c>
      <c r="N69" s="187" t="s">
        <v>489</v>
      </c>
      <c r="O69" s="187" t="s">
        <v>489</v>
      </c>
      <c r="P69" s="187" t="s">
        <v>489</v>
      </c>
      <c r="Q69" s="49" t="s">
        <v>489</v>
      </c>
      <c r="R69" s="49" t="s">
        <v>489</v>
      </c>
      <c r="S69" s="49" t="s">
        <v>489</v>
      </c>
      <c r="T69" s="49" t="s">
        <v>489</v>
      </c>
      <c r="U69" s="49" t="s">
        <v>489</v>
      </c>
      <c r="V69" s="49" t="s">
        <v>489</v>
      </c>
      <c r="W69" s="49" t="s">
        <v>489</v>
      </c>
      <c r="X69" s="49" t="s">
        <v>489</v>
      </c>
      <c r="Y69" s="49" t="s">
        <v>489</v>
      </c>
      <c r="Z69" s="49" t="s">
        <v>489</v>
      </c>
      <c r="AA69" s="49" t="s">
        <v>489</v>
      </c>
      <c r="AB69" s="49" t="s">
        <v>489</v>
      </c>
      <c r="AC69" s="32" t="s">
        <v>489</v>
      </c>
    </row>
    <row r="70" spans="1:29" x14ac:dyDescent="0.2">
      <c r="A70" s="375"/>
      <c r="B70" s="351"/>
      <c r="C70" s="79" t="s">
        <v>177</v>
      </c>
      <c r="D70" s="49" t="s">
        <v>408</v>
      </c>
      <c r="E70" s="187">
        <v>37</v>
      </c>
      <c r="F70" s="187">
        <v>106</v>
      </c>
      <c r="G70" s="187">
        <v>63</v>
      </c>
      <c r="H70" s="187" t="s">
        <v>489</v>
      </c>
      <c r="I70" s="187" t="s">
        <v>489</v>
      </c>
      <c r="J70" s="187" t="s">
        <v>489</v>
      </c>
      <c r="K70" s="187" t="s">
        <v>489</v>
      </c>
      <c r="L70" s="187" t="s">
        <v>489</v>
      </c>
      <c r="M70" s="187" t="s">
        <v>489</v>
      </c>
      <c r="N70" s="187" t="s">
        <v>489</v>
      </c>
      <c r="O70" s="187" t="s">
        <v>489</v>
      </c>
      <c r="P70" s="187" t="s">
        <v>489</v>
      </c>
      <c r="Q70" s="49" t="s">
        <v>489</v>
      </c>
      <c r="R70" s="49" t="s">
        <v>489</v>
      </c>
      <c r="S70" s="49" t="s">
        <v>489</v>
      </c>
      <c r="T70" s="49" t="s">
        <v>489</v>
      </c>
      <c r="U70" s="49" t="s">
        <v>489</v>
      </c>
      <c r="V70" s="49" t="s">
        <v>489</v>
      </c>
      <c r="W70" s="49" t="s">
        <v>489</v>
      </c>
      <c r="X70" s="49" t="s">
        <v>489</v>
      </c>
      <c r="Y70" s="49" t="s">
        <v>489</v>
      </c>
      <c r="Z70" s="49" t="s">
        <v>489</v>
      </c>
      <c r="AA70" s="49" t="s">
        <v>489</v>
      </c>
      <c r="AB70" s="49" t="s">
        <v>489</v>
      </c>
      <c r="AC70" s="32" t="s">
        <v>489</v>
      </c>
    </row>
    <row r="71" spans="1:29" x14ac:dyDescent="0.2">
      <c r="A71" s="375"/>
      <c r="B71" s="351"/>
      <c r="C71" s="79" t="s">
        <v>178</v>
      </c>
      <c r="D71" s="49" t="s">
        <v>408</v>
      </c>
      <c r="E71" s="187">
        <v>186</v>
      </c>
      <c r="F71" s="187">
        <v>188</v>
      </c>
      <c r="G71" s="187">
        <v>185</v>
      </c>
      <c r="H71" s="187" t="s">
        <v>489</v>
      </c>
      <c r="I71" s="187" t="s">
        <v>489</v>
      </c>
      <c r="J71" s="187" t="s">
        <v>489</v>
      </c>
      <c r="K71" s="187" t="s">
        <v>489</v>
      </c>
      <c r="L71" s="187" t="s">
        <v>489</v>
      </c>
      <c r="M71" s="187" t="s">
        <v>489</v>
      </c>
      <c r="N71" s="187" t="s">
        <v>489</v>
      </c>
      <c r="O71" s="187" t="s">
        <v>489</v>
      </c>
      <c r="P71" s="187" t="s">
        <v>489</v>
      </c>
      <c r="Q71" s="49" t="s">
        <v>489</v>
      </c>
      <c r="R71" s="49" t="s">
        <v>489</v>
      </c>
      <c r="S71" s="49" t="s">
        <v>489</v>
      </c>
      <c r="T71" s="49" t="s">
        <v>489</v>
      </c>
      <c r="U71" s="49" t="s">
        <v>489</v>
      </c>
      <c r="V71" s="49" t="s">
        <v>489</v>
      </c>
      <c r="W71" s="49" t="s">
        <v>489</v>
      </c>
      <c r="X71" s="49" t="s">
        <v>489</v>
      </c>
      <c r="Y71" s="49" t="s">
        <v>489</v>
      </c>
      <c r="Z71" s="49" t="s">
        <v>489</v>
      </c>
      <c r="AA71" s="49" t="s">
        <v>489</v>
      </c>
      <c r="AB71" s="49" t="s">
        <v>489</v>
      </c>
      <c r="AC71" s="32" t="s">
        <v>489</v>
      </c>
    </row>
    <row r="72" spans="1:29" x14ac:dyDescent="0.2">
      <c r="A72" s="375"/>
      <c r="B72" s="351"/>
      <c r="C72" s="353" t="s">
        <v>158</v>
      </c>
      <c r="D72" s="354"/>
      <c r="E72" s="31">
        <f>SUM(E67:E71)</f>
        <v>246</v>
      </c>
      <c r="F72" s="31">
        <f t="shared" ref="F72:G72" si="31">SUM(F67:F71)</f>
        <v>338</v>
      </c>
      <c r="G72" s="31">
        <f t="shared" si="31"/>
        <v>325</v>
      </c>
      <c r="H72" s="31" t="s">
        <v>489</v>
      </c>
      <c r="I72" s="31" t="s">
        <v>489</v>
      </c>
      <c r="J72" s="31" t="s">
        <v>489</v>
      </c>
      <c r="K72" s="31" t="s">
        <v>489</v>
      </c>
      <c r="L72" s="31" t="s">
        <v>489</v>
      </c>
      <c r="M72" s="31" t="s">
        <v>489</v>
      </c>
      <c r="N72" s="31" t="s">
        <v>489</v>
      </c>
      <c r="O72" s="31" t="s">
        <v>489</v>
      </c>
      <c r="P72" s="31" t="s">
        <v>489</v>
      </c>
      <c r="Q72" s="31" t="s">
        <v>489</v>
      </c>
      <c r="R72" s="31" t="s">
        <v>489</v>
      </c>
      <c r="S72" s="31" t="s">
        <v>489</v>
      </c>
      <c r="T72" s="31" t="s">
        <v>489</v>
      </c>
      <c r="U72" s="31" t="s">
        <v>489</v>
      </c>
      <c r="V72" s="31" t="s">
        <v>489</v>
      </c>
      <c r="W72" s="31" t="s">
        <v>489</v>
      </c>
      <c r="X72" s="31" t="s">
        <v>489</v>
      </c>
      <c r="Y72" s="31" t="s">
        <v>489</v>
      </c>
      <c r="Z72" s="31" t="s">
        <v>489</v>
      </c>
      <c r="AA72" s="31" t="s">
        <v>489</v>
      </c>
      <c r="AB72" s="31" t="s">
        <v>489</v>
      </c>
      <c r="AC72" s="31" t="s">
        <v>489</v>
      </c>
    </row>
    <row r="73" spans="1:29" x14ac:dyDescent="0.2">
      <c r="A73" s="375"/>
      <c r="B73" s="352"/>
      <c r="C73" s="353" t="s">
        <v>157</v>
      </c>
      <c r="D73" s="354"/>
      <c r="E73" s="33">
        <f>E72/E$113</f>
        <v>0.13057324840764331</v>
      </c>
      <c r="F73" s="33">
        <f t="shared" ref="F73:G73" si="32">F72/F$113</f>
        <v>0.19917501473187979</v>
      </c>
      <c r="G73" s="33">
        <f t="shared" si="32"/>
        <v>0.23722627737226276</v>
      </c>
      <c r="H73" s="33" t="s">
        <v>489</v>
      </c>
      <c r="I73" s="33" t="s">
        <v>489</v>
      </c>
      <c r="J73" s="33" t="s">
        <v>489</v>
      </c>
      <c r="K73" s="33" t="s">
        <v>489</v>
      </c>
      <c r="L73" s="33" t="s">
        <v>489</v>
      </c>
      <c r="M73" s="33" t="s">
        <v>489</v>
      </c>
      <c r="N73" s="33" t="s">
        <v>489</v>
      </c>
      <c r="O73" s="33" t="s">
        <v>489</v>
      </c>
      <c r="P73" s="33" t="s">
        <v>489</v>
      </c>
      <c r="Q73" s="33" t="s">
        <v>489</v>
      </c>
      <c r="R73" s="33" t="s">
        <v>489</v>
      </c>
      <c r="S73" s="33" t="s">
        <v>489</v>
      </c>
      <c r="T73" s="33" t="s">
        <v>489</v>
      </c>
      <c r="U73" s="33" t="s">
        <v>489</v>
      </c>
      <c r="V73" s="33" t="s">
        <v>489</v>
      </c>
      <c r="W73" s="33" t="s">
        <v>489</v>
      </c>
      <c r="X73" s="33" t="s">
        <v>489</v>
      </c>
      <c r="Y73" s="33" t="s">
        <v>489</v>
      </c>
      <c r="Z73" s="33" t="s">
        <v>489</v>
      </c>
      <c r="AA73" s="33" t="s">
        <v>489</v>
      </c>
      <c r="AB73" s="33" t="s">
        <v>489</v>
      </c>
      <c r="AC73" s="33" t="s">
        <v>489</v>
      </c>
    </row>
    <row r="74" spans="1:29" x14ac:dyDescent="0.2">
      <c r="A74" s="375"/>
      <c r="B74" s="350" t="s">
        <v>87</v>
      </c>
      <c r="C74" s="79" t="s">
        <v>189</v>
      </c>
      <c r="D74" s="49" t="s">
        <v>407</v>
      </c>
      <c r="E74" s="187">
        <v>7</v>
      </c>
      <c r="F74" s="187">
        <v>100</v>
      </c>
      <c r="G74" s="187">
        <v>150</v>
      </c>
      <c r="H74" s="187" t="s">
        <v>489</v>
      </c>
      <c r="I74" s="187" t="s">
        <v>489</v>
      </c>
      <c r="J74" s="187" t="s">
        <v>489</v>
      </c>
      <c r="K74" s="187" t="s">
        <v>489</v>
      </c>
      <c r="L74" s="187" t="s">
        <v>489</v>
      </c>
      <c r="M74" s="187" t="s">
        <v>489</v>
      </c>
      <c r="N74" s="187" t="s">
        <v>489</v>
      </c>
      <c r="O74" s="187" t="s">
        <v>489</v>
      </c>
      <c r="P74" s="187" t="s">
        <v>489</v>
      </c>
      <c r="Q74" s="49" t="s">
        <v>489</v>
      </c>
      <c r="R74" s="49" t="s">
        <v>489</v>
      </c>
      <c r="S74" s="49" t="s">
        <v>489</v>
      </c>
      <c r="T74" s="49" t="s">
        <v>489</v>
      </c>
      <c r="U74" s="49" t="s">
        <v>489</v>
      </c>
      <c r="V74" s="49" t="s">
        <v>489</v>
      </c>
      <c r="W74" s="49" t="s">
        <v>489</v>
      </c>
      <c r="X74" s="49" t="s">
        <v>489</v>
      </c>
      <c r="Y74" s="49" t="s">
        <v>489</v>
      </c>
      <c r="Z74" s="49" t="s">
        <v>489</v>
      </c>
      <c r="AA74" s="49" t="s">
        <v>489</v>
      </c>
      <c r="AB74" s="49" t="s">
        <v>489</v>
      </c>
      <c r="AC74" s="32" t="s">
        <v>489</v>
      </c>
    </row>
    <row r="75" spans="1:29" x14ac:dyDescent="0.2">
      <c r="A75" s="375"/>
      <c r="B75" s="351"/>
      <c r="C75" s="79" t="s">
        <v>190</v>
      </c>
      <c r="D75" s="49" t="s">
        <v>407</v>
      </c>
      <c r="E75" s="187">
        <v>100</v>
      </c>
      <c r="F75" s="187"/>
      <c r="G75" s="187"/>
      <c r="H75" s="187" t="s">
        <v>489</v>
      </c>
      <c r="I75" s="187" t="s">
        <v>489</v>
      </c>
      <c r="J75" s="187" t="s">
        <v>489</v>
      </c>
      <c r="K75" s="187" t="s">
        <v>489</v>
      </c>
      <c r="L75" s="187" t="s">
        <v>489</v>
      </c>
      <c r="M75" s="187" t="s">
        <v>489</v>
      </c>
      <c r="N75" s="187" t="s">
        <v>489</v>
      </c>
      <c r="O75" s="187" t="s">
        <v>489</v>
      </c>
      <c r="P75" s="187" t="s">
        <v>489</v>
      </c>
      <c r="Q75" s="49" t="s">
        <v>489</v>
      </c>
      <c r="R75" s="49" t="s">
        <v>489</v>
      </c>
      <c r="S75" s="49" t="s">
        <v>489</v>
      </c>
      <c r="T75" s="49" t="s">
        <v>489</v>
      </c>
      <c r="U75" s="49" t="s">
        <v>489</v>
      </c>
      <c r="V75" s="49" t="s">
        <v>489</v>
      </c>
      <c r="W75" s="49" t="s">
        <v>489</v>
      </c>
      <c r="X75" s="49" t="s">
        <v>489</v>
      </c>
      <c r="Y75" s="49" t="s">
        <v>489</v>
      </c>
      <c r="Z75" s="49" t="s">
        <v>489</v>
      </c>
      <c r="AA75" s="49" t="s">
        <v>489</v>
      </c>
      <c r="AB75" s="49" t="s">
        <v>489</v>
      </c>
      <c r="AC75" s="32" t="s">
        <v>489</v>
      </c>
    </row>
    <row r="76" spans="1:29" x14ac:dyDescent="0.2">
      <c r="A76" s="375"/>
      <c r="B76" s="351"/>
      <c r="C76" s="79" t="s">
        <v>473</v>
      </c>
      <c r="D76" s="49" t="s">
        <v>407</v>
      </c>
      <c r="E76" s="187"/>
      <c r="F76" s="187"/>
      <c r="G76" s="187"/>
      <c r="H76" s="187" t="s">
        <v>489</v>
      </c>
      <c r="I76" s="187" t="s">
        <v>489</v>
      </c>
      <c r="J76" s="187" t="s">
        <v>489</v>
      </c>
      <c r="K76" s="187" t="s">
        <v>489</v>
      </c>
      <c r="L76" s="187" t="s">
        <v>489</v>
      </c>
      <c r="M76" s="187" t="s">
        <v>489</v>
      </c>
      <c r="N76" s="187" t="s">
        <v>489</v>
      </c>
      <c r="O76" s="187" t="s">
        <v>489</v>
      </c>
      <c r="P76" s="187" t="s">
        <v>489</v>
      </c>
      <c r="Q76" s="49" t="s">
        <v>489</v>
      </c>
      <c r="R76" s="49" t="s">
        <v>489</v>
      </c>
      <c r="S76" s="49" t="s">
        <v>489</v>
      </c>
      <c r="T76" s="49" t="s">
        <v>489</v>
      </c>
      <c r="U76" s="49" t="s">
        <v>489</v>
      </c>
      <c r="V76" s="49" t="s">
        <v>489</v>
      </c>
      <c r="W76" s="49" t="s">
        <v>489</v>
      </c>
      <c r="X76" s="49" t="s">
        <v>489</v>
      </c>
      <c r="Y76" s="49" t="s">
        <v>489</v>
      </c>
      <c r="Z76" s="49" t="s">
        <v>489</v>
      </c>
      <c r="AA76" s="49" t="s">
        <v>489</v>
      </c>
      <c r="AB76" s="49" t="s">
        <v>489</v>
      </c>
      <c r="AC76" s="32" t="s">
        <v>489</v>
      </c>
    </row>
    <row r="77" spans="1:29" x14ac:dyDescent="0.2">
      <c r="A77" s="375"/>
      <c r="B77" s="351"/>
      <c r="C77" s="353" t="s">
        <v>158</v>
      </c>
      <c r="D77" s="354"/>
      <c r="E77" s="31">
        <f t="shared" ref="E77:G77" si="33">SUM(E74:E76)</f>
        <v>107</v>
      </c>
      <c r="F77" s="31">
        <f t="shared" si="33"/>
        <v>100</v>
      </c>
      <c r="G77" s="31">
        <f t="shared" si="33"/>
        <v>150</v>
      </c>
      <c r="H77" s="31" t="s">
        <v>489</v>
      </c>
      <c r="I77" s="31" t="s">
        <v>489</v>
      </c>
      <c r="J77" s="31" t="s">
        <v>489</v>
      </c>
      <c r="K77" s="31" t="s">
        <v>489</v>
      </c>
      <c r="L77" s="31" t="s">
        <v>489</v>
      </c>
      <c r="M77" s="31" t="s">
        <v>489</v>
      </c>
      <c r="N77" s="31" t="s">
        <v>489</v>
      </c>
      <c r="O77" s="31" t="s">
        <v>489</v>
      </c>
      <c r="P77" s="31" t="s">
        <v>489</v>
      </c>
      <c r="Q77" s="31" t="s">
        <v>489</v>
      </c>
      <c r="R77" s="31" t="s">
        <v>489</v>
      </c>
      <c r="S77" s="31" t="s">
        <v>489</v>
      </c>
      <c r="T77" s="31" t="s">
        <v>489</v>
      </c>
      <c r="U77" s="31" t="s">
        <v>489</v>
      </c>
      <c r="V77" s="31" t="s">
        <v>489</v>
      </c>
      <c r="W77" s="31" t="s">
        <v>489</v>
      </c>
      <c r="X77" s="31" t="s">
        <v>489</v>
      </c>
      <c r="Y77" s="31" t="s">
        <v>489</v>
      </c>
      <c r="Z77" s="31" t="s">
        <v>489</v>
      </c>
      <c r="AA77" s="31" t="s">
        <v>489</v>
      </c>
      <c r="AB77" s="31" t="s">
        <v>489</v>
      </c>
      <c r="AC77" s="31" t="s">
        <v>489</v>
      </c>
    </row>
    <row r="78" spans="1:29" x14ac:dyDescent="0.2">
      <c r="A78" s="375"/>
      <c r="B78" s="352"/>
      <c r="C78" s="353" t="s">
        <v>157</v>
      </c>
      <c r="D78" s="354"/>
      <c r="E78" s="33">
        <f>E77/E$113</f>
        <v>5.6794055201698515E-2</v>
      </c>
      <c r="F78" s="33">
        <f t="shared" ref="F78:G78" si="34">F77/F$113</f>
        <v>5.8927519151443723E-2</v>
      </c>
      <c r="G78" s="33">
        <f t="shared" si="34"/>
        <v>0.10948905109489052</v>
      </c>
      <c r="H78" s="33" t="s">
        <v>489</v>
      </c>
      <c r="I78" s="33" t="s">
        <v>489</v>
      </c>
      <c r="J78" s="33" t="s">
        <v>489</v>
      </c>
      <c r="K78" s="33" t="s">
        <v>489</v>
      </c>
      <c r="L78" s="33" t="s">
        <v>489</v>
      </c>
      <c r="M78" s="33" t="s">
        <v>489</v>
      </c>
      <c r="N78" s="33" t="s">
        <v>489</v>
      </c>
      <c r="O78" s="33" t="s">
        <v>489</v>
      </c>
      <c r="P78" s="33" t="s">
        <v>489</v>
      </c>
      <c r="Q78" s="33" t="s">
        <v>489</v>
      </c>
      <c r="R78" s="33" t="s">
        <v>489</v>
      </c>
      <c r="S78" s="33" t="s">
        <v>489</v>
      </c>
      <c r="T78" s="33" t="s">
        <v>489</v>
      </c>
      <c r="U78" s="33" t="s">
        <v>489</v>
      </c>
      <c r="V78" s="33" t="s">
        <v>489</v>
      </c>
      <c r="W78" s="33" t="s">
        <v>489</v>
      </c>
      <c r="X78" s="33" t="s">
        <v>489</v>
      </c>
      <c r="Y78" s="33" t="s">
        <v>489</v>
      </c>
      <c r="Z78" s="33" t="s">
        <v>489</v>
      </c>
      <c r="AA78" s="33" t="s">
        <v>489</v>
      </c>
      <c r="AB78" s="33" t="s">
        <v>489</v>
      </c>
      <c r="AC78" s="33" t="s">
        <v>489</v>
      </c>
    </row>
    <row r="79" spans="1:29" x14ac:dyDescent="0.2">
      <c r="A79" s="375"/>
      <c r="B79" s="350" t="s">
        <v>90</v>
      </c>
      <c r="C79" s="79" t="s">
        <v>172</v>
      </c>
      <c r="D79" s="49" t="s">
        <v>407</v>
      </c>
      <c r="E79" s="187">
        <v>275</v>
      </c>
      <c r="F79" s="187">
        <v>225</v>
      </c>
      <c r="G79" s="187">
        <v>120</v>
      </c>
      <c r="H79" s="187" t="s">
        <v>489</v>
      </c>
      <c r="I79" s="187" t="s">
        <v>489</v>
      </c>
      <c r="J79" s="187" t="s">
        <v>489</v>
      </c>
      <c r="K79" s="187" t="s">
        <v>489</v>
      </c>
      <c r="L79" s="187" t="s">
        <v>489</v>
      </c>
      <c r="M79" s="187" t="s">
        <v>489</v>
      </c>
      <c r="N79" s="187" t="s">
        <v>489</v>
      </c>
      <c r="O79" s="187" t="s">
        <v>489</v>
      </c>
      <c r="P79" s="187" t="s">
        <v>489</v>
      </c>
      <c r="Q79" s="49" t="s">
        <v>489</v>
      </c>
      <c r="R79" s="49" t="s">
        <v>489</v>
      </c>
      <c r="S79" s="49" t="s">
        <v>489</v>
      </c>
      <c r="T79" s="49" t="s">
        <v>489</v>
      </c>
      <c r="U79" s="49" t="s">
        <v>489</v>
      </c>
      <c r="V79" s="49" t="s">
        <v>489</v>
      </c>
      <c r="W79" s="49" t="s">
        <v>489</v>
      </c>
      <c r="X79" s="49" t="s">
        <v>489</v>
      </c>
      <c r="Y79" s="49" t="s">
        <v>489</v>
      </c>
      <c r="Z79" s="49" t="s">
        <v>489</v>
      </c>
      <c r="AA79" s="49" t="s">
        <v>489</v>
      </c>
      <c r="AB79" s="49" t="s">
        <v>489</v>
      </c>
      <c r="AC79" s="32" t="s">
        <v>489</v>
      </c>
    </row>
    <row r="80" spans="1:29" x14ac:dyDescent="0.2">
      <c r="A80" s="375"/>
      <c r="B80" s="351"/>
      <c r="C80" s="79" t="s">
        <v>173</v>
      </c>
      <c r="D80" s="49" t="s">
        <v>407</v>
      </c>
      <c r="E80" s="187"/>
      <c r="F80" s="187"/>
      <c r="G80" s="187"/>
      <c r="H80" s="187" t="s">
        <v>489</v>
      </c>
      <c r="I80" s="187" t="s">
        <v>489</v>
      </c>
      <c r="J80" s="187" t="s">
        <v>489</v>
      </c>
      <c r="K80" s="187" t="s">
        <v>489</v>
      </c>
      <c r="L80" s="187" t="s">
        <v>489</v>
      </c>
      <c r="M80" s="187" t="s">
        <v>489</v>
      </c>
      <c r="N80" s="187" t="s">
        <v>489</v>
      </c>
      <c r="O80" s="187" t="s">
        <v>489</v>
      </c>
      <c r="P80" s="187" t="s">
        <v>489</v>
      </c>
      <c r="Q80" s="49" t="s">
        <v>489</v>
      </c>
      <c r="R80" s="49" t="s">
        <v>489</v>
      </c>
      <c r="S80" s="49" t="s">
        <v>489</v>
      </c>
      <c r="T80" s="49" t="s">
        <v>489</v>
      </c>
      <c r="U80" s="49" t="s">
        <v>489</v>
      </c>
      <c r="V80" s="49" t="s">
        <v>489</v>
      </c>
      <c r="W80" s="49" t="s">
        <v>489</v>
      </c>
      <c r="X80" s="49" t="s">
        <v>489</v>
      </c>
      <c r="Y80" s="49" t="s">
        <v>489</v>
      </c>
      <c r="Z80" s="49" t="s">
        <v>489</v>
      </c>
      <c r="AA80" s="49" t="s">
        <v>489</v>
      </c>
      <c r="AB80" s="49" t="s">
        <v>489</v>
      </c>
      <c r="AC80" s="32" t="s">
        <v>489</v>
      </c>
    </row>
    <row r="81" spans="1:29" x14ac:dyDescent="0.2">
      <c r="A81" s="375"/>
      <c r="B81" s="351"/>
      <c r="C81" s="79" t="s">
        <v>356</v>
      </c>
      <c r="D81" s="49" t="s">
        <v>407</v>
      </c>
      <c r="E81" s="187"/>
      <c r="F81" s="187"/>
      <c r="G81" s="187"/>
      <c r="H81" s="187" t="s">
        <v>489</v>
      </c>
      <c r="I81" s="187" t="s">
        <v>489</v>
      </c>
      <c r="J81" s="187" t="s">
        <v>489</v>
      </c>
      <c r="K81" s="187" t="s">
        <v>489</v>
      </c>
      <c r="L81" s="187" t="s">
        <v>489</v>
      </c>
      <c r="M81" s="187" t="s">
        <v>489</v>
      </c>
      <c r="N81" s="187" t="s">
        <v>489</v>
      </c>
      <c r="O81" s="187" t="s">
        <v>489</v>
      </c>
      <c r="P81" s="187" t="s">
        <v>489</v>
      </c>
      <c r="Q81" s="49" t="s">
        <v>489</v>
      </c>
      <c r="R81" s="49" t="s">
        <v>489</v>
      </c>
      <c r="S81" s="49" t="s">
        <v>489</v>
      </c>
      <c r="T81" s="49" t="s">
        <v>489</v>
      </c>
      <c r="U81" s="49" t="s">
        <v>489</v>
      </c>
      <c r="V81" s="49" t="s">
        <v>489</v>
      </c>
      <c r="W81" s="49" t="s">
        <v>489</v>
      </c>
      <c r="X81" s="49" t="s">
        <v>489</v>
      </c>
      <c r="Y81" s="49" t="s">
        <v>489</v>
      </c>
      <c r="Z81" s="49" t="s">
        <v>489</v>
      </c>
      <c r="AA81" s="49" t="s">
        <v>489</v>
      </c>
      <c r="AB81" s="49" t="s">
        <v>489</v>
      </c>
      <c r="AC81" s="32" t="s">
        <v>489</v>
      </c>
    </row>
    <row r="82" spans="1:29" x14ac:dyDescent="0.2">
      <c r="A82" s="375"/>
      <c r="B82" s="351"/>
      <c r="C82" s="353" t="s">
        <v>158</v>
      </c>
      <c r="D82" s="354"/>
      <c r="E82" s="31">
        <f>SUM(E79:E81)</f>
        <v>275</v>
      </c>
      <c r="F82" s="31">
        <f t="shared" ref="F82:G82" si="35">SUM(F79:F81)</f>
        <v>225</v>
      </c>
      <c r="G82" s="31">
        <f t="shared" si="35"/>
        <v>120</v>
      </c>
      <c r="H82" s="31" t="s">
        <v>489</v>
      </c>
      <c r="I82" s="31" t="s">
        <v>489</v>
      </c>
      <c r="J82" s="31" t="s">
        <v>489</v>
      </c>
      <c r="K82" s="31" t="s">
        <v>489</v>
      </c>
      <c r="L82" s="31" t="s">
        <v>489</v>
      </c>
      <c r="M82" s="31" t="s">
        <v>489</v>
      </c>
      <c r="N82" s="31" t="s">
        <v>489</v>
      </c>
      <c r="O82" s="31" t="s">
        <v>489</v>
      </c>
      <c r="P82" s="31" t="s">
        <v>489</v>
      </c>
      <c r="Q82" s="31" t="s">
        <v>489</v>
      </c>
      <c r="R82" s="31" t="s">
        <v>489</v>
      </c>
      <c r="S82" s="31" t="s">
        <v>489</v>
      </c>
      <c r="T82" s="31" t="s">
        <v>489</v>
      </c>
      <c r="U82" s="31" t="s">
        <v>489</v>
      </c>
      <c r="V82" s="31" t="s">
        <v>489</v>
      </c>
      <c r="W82" s="31" t="s">
        <v>489</v>
      </c>
      <c r="X82" s="31" t="s">
        <v>489</v>
      </c>
      <c r="Y82" s="31" t="s">
        <v>489</v>
      </c>
      <c r="Z82" s="31" t="s">
        <v>489</v>
      </c>
      <c r="AA82" s="31" t="s">
        <v>489</v>
      </c>
      <c r="AB82" s="31" t="s">
        <v>489</v>
      </c>
      <c r="AC82" s="31" t="s">
        <v>489</v>
      </c>
    </row>
    <row r="83" spans="1:29" x14ac:dyDescent="0.2">
      <c r="A83" s="375"/>
      <c r="B83" s="352"/>
      <c r="C83" s="353" t="s">
        <v>157</v>
      </c>
      <c r="D83" s="354"/>
      <c r="E83" s="33">
        <f>E82/E$113</f>
        <v>0.1459660297239915</v>
      </c>
      <c r="F83" s="33">
        <f t="shared" ref="F83:G83" si="36">F82/F$113</f>
        <v>0.13258691809074838</v>
      </c>
      <c r="G83" s="33">
        <f t="shared" si="36"/>
        <v>8.7591240875912413E-2</v>
      </c>
      <c r="H83" s="33" t="s">
        <v>489</v>
      </c>
      <c r="I83" s="33" t="s">
        <v>489</v>
      </c>
      <c r="J83" s="33" t="s">
        <v>489</v>
      </c>
      <c r="K83" s="33" t="s">
        <v>489</v>
      </c>
      <c r="L83" s="33" t="s">
        <v>489</v>
      </c>
      <c r="M83" s="33" t="s">
        <v>489</v>
      </c>
      <c r="N83" s="33" t="s">
        <v>489</v>
      </c>
      <c r="O83" s="33" t="s">
        <v>489</v>
      </c>
      <c r="P83" s="33" t="s">
        <v>489</v>
      </c>
      <c r="Q83" s="33" t="s">
        <v>489</v>
      </c>
      <c r="R83" s="33" t="s">
        <v>489</v>
      </c>
      <c r="S83" s="33" t="s">
        <v>489</v>
      </c>
      <c r="T83" s="33" t="s">
        <v>489</v>
      </c>
      <c r="U83" s="33" t="s">
        <v>489</v>
      </c>
      <c r="V83" s="33" t="s">
        <v>489</v>
      </c>
      <c r="W83" s="33" t="s">
        <v>489</v>
      </c>
      <c r="X83" s="33" t="s">
        <v>489</v>
      </c>
      <c r="Y83" s="33" t="s">
        <v>489</v>
      </c>
      <c r="Z83" s="33" t="s">
        <v>489</v>
      </c>
      <c r="AA83" s="33" t="s">
        <v>489</v>
      </c>
      <c r="AB83" s="33" t="s">
        <v>489</v>
      </c>
      <c r="AC83" s="33" t="s">
        <v>489</v>
      </c>
    </row>
    <row r="84" spans="1:29" x14ac:dyDescent="0.2">
      <c r="A84" s="375"/>
      <c r="B84" s="371" t="s">
        <v>409</v>
      </c>
      <c r="C84" s="372"/>
      <c r="D84" s="373"/>
      <c r="E84" s="114">
        <f>E88+E91+E94+E98+E102+E105+E108+E111</f>
        <v>235</v>
      </c>
      <c r="F84" s="114">
        <f t="shared" ref="F84:G84" si="37">F88+F91+F94+F98+F102+F105+F108+F111</f>
        <v>87</v>
      </c>
      <c r="G84" s="114">
        <f t="shared" si="37"/>
        <v>188</v>
      </c>
      <c r="H84" s="114" t="s">
        <v>489</v>
      </c>
      <c r="I84" s="114" t="s">
        <v>489</v>
      </c>
      <c r="J84" s="114" t="s">
        <v>489</v>
      </c>
      <c r="K84" s="114" t="s">
        <v>489</v>
      </c>
      <c r="L84" s="114" t="s">
        <v>489</v>
      </c>
      <c r="M84" s="114" t="s">
        <v>489</v>
      </c>
      <c r="N84" s="114" t="s">
        <v>489</v>
      </c>
      <c r="O84" s="114" t="s">
        <v>489</v>
      </c>
      <c r="P84" s="114" t="s">
        <v>489</v>
      </c>
      <c r="Q84" s="114" t="s">
        <v>489</v>
      </c>
      <c r="R84" s="114" t="s">
        <v>489</v>
      </c>
      <c r="S84" s="114" t="s">
        <v>489</v>
      </c>
      <c r="T84" s="114" t="s">
        <v>489</v>
      </c>
      <c r="U84" s="114" t="s">
        <v>489</v>
      </c>
      <c r="V84" s="114" t="s">
        <v>489</v>
      </c>
      <c r="W84" s="114" t="s">
        <v>489</v>
      </c>
      <c r="X84" s="114" t="s">
        <v>489</v>
      </c>
      <c r="Y84" s="114" t="s">
        <v>489</v>
      </c>
      <c r="Z84" s="114" t="s">
        <v>489</v>
      </c>
      <c r="AA84" s="114" t="s">
        <v>489</v>
      </c>
      <c r="AB84" s="114" t="s">
        <v>489</v>
      </c>
      <c r="AC84" s="114" t="s">
        <v>489</v>
      </c>
    </row>
    <row r="85" spans="1:29" x14ac:dyDescent="0.2">
      <c r="A85" s="375"/>
      <c r="B85" s="350" t="s">
        <v>225</v>
      </c>
      <c r="C85" s="79" t="s">
        <v>191</v>
      </c>
      <c r="D85" s="49" t="s">
        <v>407</v>
      </c>
      <c r="E85" s="187"/>
      <c r="F85" s="187"/>
      <c r="G85" s="187"/>
      <c r="H85" s="187" t="s">
        <v>489</v>
      </c>
      <c r="I85" s="187" t="s">
        <v>489</v>
      </c>
      <c r="J85" s="187" t="s">
        <v>489</v>
      </c>
      <c r="K85" s="187" t="s">
        <v>489</v>
      </c>
      <c r="L85" s="187" t="s">
        <v>489</v>
      </c>
      <c r="M85" s="187" t="s">
        <v>489</v>
      </c>
      <c r="N85" s="187" t="s">
        <v>489</v>
      </c>
      <c r="O85" s="187" t="s">
        <v>489</v>
      </c>
      <c r="P85" s="187" t="s">
        <v>489</v>
      </c>
      <c r="Q85" s="49" t="s">
        <v>489</v>
      </c>
      <c r="R85" s="49" t="s">
        <v>489</v>
      </c>
      <c r="S85" s="49" t="s">
        <v>489</v>
      </c>
      <c r="T85" s="49" t="s">
        <v>489</v>
      </c>
      <c r="U85" s="49" t="s">
        <v>489</v>
      </c>
      <c r="V85" s="49" t="s">
        <v>489</v>
      </c>
      <c r="W85" s="49" t="s">
        <v>489</v>
      </c>
      <c r="X85" s="49" t="s">
        <v>489</v>
      </c>
      <c r="Y85" s="49" t="s">
        <v>489</v>
      </c>
      <c r="Z85" s="49" t="s">
        <v>489</v>
      </c>
      <c r="AA85" s="49" t="s">
        <v>489</v>
      </c>
      <c r="AB85" s="49" t="s">
        <v>489</v>
      </c>
      <c r="AC85" s="32" t="s">
        <v>489</v>
      </c>
    </row>
    <row r="86" spans="1:29" x14ac:dyDescent="0.2">
      <c r="A86" s="375"/>
      <c r="B86" s="351"/>
      <c r="C86" s="79" t="s">
        <v>192</v>
      </c>
      <c r="D86" s="49" t="s">
        <v>407</v>
      </c>
      <c r="E86" s="187">
        <v>87</v>
      </c>
      <c r="F86" s="187">
        <v>21</v>
      </c>
      <c r="G86" s="187">
        <v>120</v>
      </c>
      <c r="H86" s="187" t="s">
        <v>489</v>
      </c>
      <c r="I86" s="187" t="s">
        <v>489</v>
      </c>
      <c r="J86" s="187" t="s">
        <v>489</v>
      </c>
      <c r="K86" s="187" t="s">
        <v>489</v>
      </c>
      <c r="L86" s="187" t="s">
        <v>489</v>
      </c>
      <c r="M86" s="187" t="s">
        <v>489</v>
      </c>
      <c r="N86" s="187" t="s">
        <v>489</v>
      </c>
      <c r="O86" s="187" t="s">
        <v>489</v>
      </c>
      <c r="P86" s="187" t="s">
        <v>489</v>
      </c>
      <c r="Q86" s="49" t="s">
        <v>489</v>
      </c>
      <c r="R86" s="49" t="s">
        <v>489</v>
      </c>
      <c r="S86" s="49" t="s">
        <v>489</v>
      </c>
      <c r="T86" s="49" t="s">
        <v>489</v>
      </c>
      <c r="U86" s="49" t="s">
        <v>489</v>
      </c>
      <c r="V86" s="49" t="s">
        <v>489</v>
      </c>
      <c r="W86" s="49" t="s">
        <v>489</v>
      </c>
      <c r="X86" s="49" t="s">
        <v>489</v>
      </c>
      <c r="Y86" s="49" t="s">
        <v>489</v>
      </c>
      <c r="Z86" s="49" t="s">
        <v>489</v>
      </c>
      <c r="AA86" s="49" t="s">
        <v>489</v>
      </c>
      <c r="AB86" s="49" t="s">
        <v>489</v>
      </c>
      <c r="AC86" s="32" t="s">
        <v>489</v>
      </c>
    </row>
    <row r="87" spans="1:29" x14ac:dyDescent="0.2">
      <c r="A87" s="375"/>
      <c r="B87" s="351"/>
      <c r="C87" s="79" t="s">
        <v>193</v>
      </c>
      <c r="D87" s="49" t="s">
        <v>407</v>
      </c>
      <c r="E87" s="187">
        <v>30</v>
      </c>
      <c r="F87" s="187">
        <v>52</v>
      </c>
      <c r="G87" s="187">
        <v>5</v>
      </c>
      <c r="H87" s="187" t="s">
        <v>489</v>
      </c>
      <c r="I87" s="187" t="s">
        <v>489</v>
      </c>
      <c r="J87" s="187" t="s">
        <v>489</v>
      </c>
      <c r="K87" s="187" t="s">
        <v>489</v>
      </c>
      <c r="L87" s="187" t="s">
        <v>489</v>
      </c>
      <c r="M87" s="187" t="s">
        <v>489</v>
      </c>
      <c r="N87" s="187" t="s">
        <v>489</v>
      </c>
      <c r="O87" s="187" t="s">
        <v>489</v>
      </c>
      <c r="P87" s="187" t="s">
        <v>489</v>
      </c>
      <c r="Q87" s="49" t="s">
        <v>489</v>
      </c>
      <c r="R87" s="49" t="s">
        <v>489</v>
      </c>
      <c r="S87" s="49" t="s">
        <v>489</v>
      </c>
      <c r="T87" s="49" t="s">
        <v>489</v>
      </c>
      <c r="U87" s="49" t="s">
        <v>489</v>
      </c>
      <c r="V87" s="49" t="s">
        <v>489</v>
      </c>
      <c r="W87" s="49" t="s">
        <v>489</v>
      </c>
      <c r="X87" s="49" t="s">
        <v>489</v>
      </c>
      <c r="Y87" s="49" t="s">
        <v>489</v>
      </c>
      <c r="Z87" s="49" t="s">
        <v>489</v>
      </c>
      <c r="AA87" s="49" t="s">
        <v>489</v>
      </c>
      <c r="AB87" s="49" t="s">
        <v>489</v>
      </c>
      <c r="AC87" s="32" t="s">
        <v>489</v>
      </c>
    </row>
    <row r="88" spans="1:29" x14ac:dyDescent="0.2">
      <c r="A88" s="375"/>
      <c r="B88" s="351"/>
      <c r="C88" s="353" t="s">
        <v>158</v>
      </c>
      <c r="D88" s="354"/>
      <c r="E88" s="31">
        <f>SUM(E85:E87)</f>
        <v>117</v>
      </c>
      <c r="F88" s="31">
        <f t="shared" ref="F88:G88" si="38">SUM(F85:F87)</f>
        <v>73</v>
      </c>
      <c r="G88" s="31">
        <f t="shared" si="38"/>
        <v>125</v>
      </c>
      <c r="H88" s="31" t="s">
        <v>489</v>
      </c>
      <c r="I88" s="31" t="s">
        <v>489</v>
      </c>
      <c r="J88" s="31" t="s">
        <v>489</v>
      </c>
      <c r="K88" s="31" t="s">
        <v>489</v>
      </c>
      <c r="L88" s="31" t="s">
        <v>489</v>
      </c>
      <c r="M88" s="31" t="s">
        <v>489</v>
      </c>
      <c r="N88" s="31" t="s">
        <v>489</v>
      </c>
      <c r="O88" s="31" t="s">
        <v>489</v>
      </c>
      <c r="P88" s="31" t="s">
        <v>489</v>
      </c>
      <c r="Q88" s="31" t="s">
        <v>489</v>
      </c>
      <c r="R88" s="31" t="s">
        <v>489</v>
      </c>
      <c r="S88" s="31" t="s">
        <v>489</v>
      </c>
      <c r="T88" s="31" t="s">
        <v>489</v>
      </c>
      <c r="U88" s="31" t="s">
        <v>489</v>
      </c>
      <c r="V88" s="31" t="s">
        <v>489</v>
      </c>
      <c r="W88" s="31" t="s">
        <v>489</v>
      </c>
      <c r="X88" s="31" t="s">
        <v>489</v>
      </c>
      <c r="Y88" s="31" t="s">
        <v>489</v>
      </c>
      <c r="Z88" s="31" t="s">
        <v>489</v>
      </c>
      <c r="AA88" s="31" t="s">
        <v>489</v>
      </c>
      <c r="AB88" s="31" t="s">
        <v>489</v>
      </c>
      <c r="AC88" s="31" t="s">
        <v>489</v>
      </c>
    </row>
    <row r="89" spans="1:29" x14ac:dyDescent="0.2">
      <c r="A89" s="375"/>
      <c r="B89" s="352"/>
      <c r="C89" s="353" t="s">
        <v>157</v>
      </c>
      <c r="D89" s="354"/>
      <c r="E89" s="33">
        <f t="shared" ref="E89:G89" si="39">E88/E$113</f>
        <v>6.2101910828025478E-2</v>
      </c>
      <c r="F89" s="33">
        <f t="shared" si="39"/>
        <v>4.3017088980553918E-2</v>
      </c>
      <c r="G89" s="33">
        <f t="shared" si="39"/>
        <v>9.1240875912408759E-2</v>
      </c>
      <c r="H89" s="33" t="s">
        <v>489</v>
      </c>
      <c r="I89" s="33" t="s">
        <v>489</v>
      </c>
      <c r="J89" s="33" t="s">
        <v>489</v>
      </c>
      <c r="K89" s="33" t="s">
        <v>489</v>
      </c>
      <c r="L89" s="33" t="s">
        <v>489</v>
      </c>
      <c r="M89" s="33" t="s">
        <v>489</v>
      </c>
      <c r="N89" s="33" t="s">
        <v>489</v>
      </c>
      <c r="O89" s="33" t="s">
        <v>489</v>
      </c>
      <c r="P89" s="33" t="s">
        <v>489</v>
      </c>
      <c r="Q89" s="33" t="s">
        <v>489</v>
      </c>
      <c r="R89" s="33" t="s">
        <v>489</v>
      </c>
      <c r="S89" s="33" t="s">
        <v>489</v>
      </c>
      <c r="T89" s="33" t="s">
        <v>489</v>
      </c>
      <c r="U89" s="33" t="s">
        <v>489</v>
      </c>
      <c r="V89" s="33" t="s">
        <v>489</v>
      </c>
      <c r="W89" s="33" t="s">
        <v>489</v>
      </c>
      <c r="X89" s="33" t="s">
        <v>489</v>
      </c>
      <c r="Y89" s="33" t="s">
        <v>489</v>
      </c>
      <c r="Z89" s="33" t="s">
        <v>489</v>
      </c>
      <c r="AA89" s="33" t="s">
        <v>489</v>
      </c>
      <c r="AB89" s="33" t="s">
        <v>489</v>
      </c>
      <c r="AC89" s="33" t="s">
        <v>489</v>
      </c>
    </row>
    <row r="90" spans="1:29" x14ac:dyDescent="0.2">
      <c r="A90" s="375"/>
      <c r="B90" s="350" t="s">
        <v>180</v>
      </c>
      <c r="C90" s="79" t="s">
        <v>181</v>
      </c>
      <c r="D90" s="115" t="s">
        <v>407</v>
      </c>
      <c r="E90" s="187">
        <v>48</v>
      </c>
      <c r="F90" s="187">
        <v>2</v>
      </c>
      <c r="G90" s="187">
        <v>50</v>
      </c>
      <c r="H90" s="187" t="s">
        <v>489</v>
      </c>
      <c r="I90" s="187" t="s">
        <v>489</v>
      </c>
      <c r="J90" s="187" t="s">
        <v>489</v>
      </c>
      <c r="K90" s="187" t="s">
        <v>489</v>
      </c>
      <c r="L90" s="187" t="s">
        <v>489</v>
      </c>
      <c r="M90" s="187" t="s">
        <v>489</v>
      </c>
      <c r="N90" s="187" t="s">
        <v>489</v>
      </c>
      <c r="O90" s="187" t="s">
        <v>489</v>
      </c>
      <c r="P90" s="187" t="s">
        <v>489</v>
      </c>
      <c r="Q90" s="49" t="s">
        <v>489</v>
      </c>
      <c r="R90" s="49" t="s">
        <v>489</v>
      </c>
      <c r="S90" s="49" t="s">
        <v>489</v>
      </c>
      <c r="T90" s="49" t="s">
        <v>489</v>
      </c>
      <c r="U90" s="49" t="s">
        <v>489</v>
      </c>
      <c r="V90" s="49" t="s">
        <v>489</v>
      </c>
      <c r="W90" s="49" t="s">
        <v>489</v>
      </c>
      <c r="X90" s="49" t="s">
        <v>489</v>
      </c>
      <c r="Y90" s="49" t="s">
        <v>489</v>
      </c>
      <c r="Z90" s="49" t="s">
        <v>489</v>
      </c>
      <c r="AA90" s="49" t="s">
        <v>489</v>
      </c>
      <c r="AB90" s="49" t="s">
        <v>489</v>
      </c>
      <c r="AC90" s="32" t="s">
        <v>489</v>
      </c>
    </row>
    <row r="91" spans="1:29" x14ac:dyDescent="0.2">
      <c r="A91" s="375"/>
      <c r="B91" s="351"/>
      <c r="C91" s="353" t="s">
        <v>158</v>
      </c>
      <c r="D91" s="354"/>
      <c r="E91" s="31">
        <f>SUM(E90)</f>
        <v>48</v>
      </c>
      <c r="F91" s="31">
        <f t="shared" ref="F91:G91" si="40">SUM(F90)</f>
        <v>2</v>
      </c>
      <c r="G91" s="31">
        <f t="shared" si="40"/>
        <v>50</v>
      </c>
      <c r="H91" s="31" t="s">
        <v>489</v>
      </c>
      <c r="I91" s="31" t="s">
        <v>489</v>
      </c>
      <c r="J91" s="31" t="s">
        <v>489</v>
      </c>
      <c r="K91" s="31" t="s">
        <v>489</v>
      </c>
      <c r="L91" s="31" t="s">
        <v>489</v>
      </c>
      <c r="M91" s="31" t="s">
        <v>489</v>
      </c>
      <c r="N91" s="31" t="s">
        <v>489</v>
      </c>
      <c r="O91" s="31" t="s">
        <v>489</v>
      </c>
      <c r="P91" s="31" t="s">
        <v>489</v>
      </c>
      <c r="Q91" s="31" t="s">
        <v>489</v>
      </c>
      <c r="R91" s="31" t="s">
        <v>489</v>
      </c>
      <c r="S91" s="31" t="s">
        <v>489</v>
      </c>
      <c r="T91" s="31" t="s">
        <v>489</v>
      </c>
      <c r="U91" s="31" t="s">
        <v>489</v>
      </c>
      <c r="V91" s="31" t="s">
        <v>489</v>
      </c>
      <c r="W91" s="31" t="s">
        <v>489</v>
      </c>
      <c r="X91" s="31" t="s">
        <v>489</v>
      </c>
      <c r="Y91" s="31" t="s">
        <v>489</v>
      </c>
      <c r="Z91" s="31" t="s">
        <v>489</v>
      </c>
      <c r="AA91" s="31" t="s">
        <v>489</v>
      </c>
      <c r="AB91" s="31" t="s">
        <v>489</v>
      </c>
      <c r="AC91" s="31" t="s">
        <v>489</v>
      </c>
    </row>
    <row r="92" spans="1:29" x14ac:dyDescent="0.2">
      <c r="A92" s="375"/>
      <c r="B92" s="352"/>
      <c r="C92" s="353" t="s">
        <v>157</v>
      </c>
      <c r="D92" s="354"/>
      <c r="E92" s="33">
        <f>E91/E$113</f>
        <v>2.5477707006369428E-2</v>
      </c>
      <c r="F92" s="33">
        <f t="shared" ref="F92:G92" si="41">F91/F$113</f>
        <v>1.1785503830288745E-3</v>
      </c>
      <c r="G92" s="33">
        <f t="shared" si="41"/>
        <v>3.6496350364963501E-2</v>
      </c>
      <c r="H92" s="33" t="s">
        <v>489</v>
      </c>
      <c r="I92" s="33" t="s">
        <v>489</v>
      </c>
      <c r="J92" s="33" t="s">
        <v>489</v>
      </c>
      <c r="K92" s="33" t="s">
        <v>489</v>
      </c>
      <c r="L92" s="33" t="s">
        <v>489</v>
      </c>
      <c r="M92" s="33" t="s">
        <v>489</v>
      </c>
      <c r="N92" s="33" t="s">
        <v>489</v>
      </c>
      <c r="O92" s="33" t="s">
        <v>489</v>
      </c>
      <c r="P92" s="33" t="s">
        <v>489</v>
      </c>
      <c r="Q92" s="33" t="s">
        <v>489</v>
      </c>
      <c r="R92" s="33" t="s">
        <v>489</v>
      </c>
      <c r="S92" s="33" t="s">
        <v>489</v>
      </c>
      <c r="T92" s="33" t="s">
        <v>489</v>
      </c>
      <c r="U92" s="33" t="s">
        <v>489</v>
      </c>
      <c r="V92" s="33" t="s">
        <v>489</v>
      </c>
      <c r="W92" s="33" t="s">
        <v>489</v>
      </c>
      <c r="X92" s="33" t="s">
        <v>489</v>
      </c>
      <c r="Y92" s="33" t="s">
        <v>489</v>
      </c>
      <c r="Z92" s="33" t="s">
        <v>489</v>
      </c>
      <c r="AA92" s="33" t="s">
        <v>489</v>
      </c>
      <c r="AB92" s="33" t="s">
        <v>489</v>
      </c>
      <c r="AC92" s="33" t="s">
        <v>489</v>
      </c>
    </row>
    <row r="93" spans="1:29" x14ac:dyDescent="0.2">
      <c r="A93" s="375"/>
      <c r="B93" s="350" t="s">
        <v>182</v>
      </c>
      <c r="C93" s="79" t="s">
        <v>183</v>
      </c>
      <c r="D93" s="115" t="s">
        <v>407</v>
      </c>
      <c r="E93" s="187">
        <v>59</v>
      </c>
      <c r="F93" s="187"/>
      <c r="G93" s="187"/>
      <c r="H93" s="187" t="s">
        <v>489</v>
      </c>
      <c r="I93" s="187" t="s">
        <v>489</v>
      </c>
      <c r="J93" s="187" t="s">
        <v>489</v>
      </c>
      <c r="K93" s="187" t="s">
        <v>489</v>
      </c>
      <c r="L93" s="187" t="s">
        <v>489</v>
      </c>
      <c r="M93" s="187" t="s">
        <v>489</v>
      </c>
      <c r="N93" s="187" t="s">
        <v>489</v>
      </c>
      <c r="O93" s="187" t="s">
        <v>489</v>
      </c>
      <c r="P93" s="187" t="s">
        <v>489</v>
      </c>
      <c r="Q93" s="49" t="s">
        <v>489</v>
      </c>
      <c r="R93" s="49" t="s">
        <v>489</v>
      </c>
      <c r="S93" s="49" t="s">
        <v>489</v>
      </c>
      <c r="T93" s="49" t="s">
        <v>489</v>
      </c>
      <c r="U93" s="49" t="s">
        <v>489</v>
      </c>
      <c r="V93" s="49" t="s">
        <v>489</v>
      </c>
      <c r="W93" s="49" t="s">
        <v>489</v>
      </c>
      <c r="X93" s="49" t="s">
        <v>489</v>
      </c>
      <c r="Y93" s="49" t="s">
        <v>489</v>
      </c>
      <c r="Z93" s="49" t="s">
        <v>489</v>
      </c>
      <c r="AA93" s="49" t="s">
        <v>489</v>
      </c>
      <c r="AB93" s="49" t="s">
        <v>489</v>
      </c>
      <c r="AC93" s="32" t="s">
        <v>489</v>
      </c>
    </row>
    <row r="94" spans="1:29" x14ac:dyDescent="0.2">
      <c r="A94" s="375"/>
      <c r="B94" s="351"/>
      <c r="C94" s="353" t="s">
        <v>158</v>
      </c>
      <c r="D94" s="354"/>
      <c r="E94" s="31">
        <f>SUM(E93)</f>
        <v>59</v>
      </c>
      <c r="F94" s="31">
        <f t="shared" ref="F94:G94" si="42">SUM(F93)</f>
        <v>0</v>
      </c>
      <c r="G94" s="31">
        <f t="shared" si="42"/>
        <v>0</v>
      </c>
      <c r="H94" s="31" t="s">
        <v>489</v>
      </c>
      <c r="I94" s="31" t="s">
        <v>489</v>
      </c>
      <c r="J94" s="31" t="s">
        <v>489</v>
      </c>
      <c r="K94" s="31" t="s">
        <v>489</v>
      </c>
      <c r="L94" s="31" t="s">
        <v>489</v>
      </c>
      <c r="M94" s="31" t="s">
        <v>489</v>
      </c>
      <c r="N94" s="31" t="s">
        <v>489</v>
      </c>
      <c r="O94" s="31" t="s">
        <v>489</v>
      </c>
      <c r="P94" s="31" t="s">
        <v>489</v>
      </c>
      <c r="Q94" s="31" t="s">
        <v>489</v>
      </c>
      <c r="R94" s="31" t="s">
        <v>489</v>
      </c>
      <c r="S94" s="31" t="s">
        <v>489</v>
      </c>
      <c r="T94" s="31" t="s">
        <v>489</v>
      </c>
      <c r="U94" s="31" t="s">
        <v>489</v>
      </c>
      <c r="V94" s="31" t="s">
        <v>489</v>
      </c>
      <c r="W94" s="31" t="s">
        <v>489</v>
      </c>
      <c r="X94" s="31" t="s">
        <v>489</v>
      </c>
      <c r="Y94" s="31" t="s">
        <v>489</v>
      </c>
      <c r="Z94" s="31" t="s">
        <v>489</v>
      </c>
      <c r="AA94" s="31" t="s">
        <v>489</v>
      </c>
      <c r="AB94" s="31" t="s">
        <v>489</v>
      </c>
      <c r="AC94" s="31" t="s">
        <v>489</v>
      </c>
    </row>
    <row r="95" spans="1:29" x14ac:dyDescent="0.2">
      <c r="A95" s="375"/>
      <c r="B95" s="352"/>
      <c r="C95" s="353" t="s">
        <v>157</v>
      </c>
      <c r="D95" s="354"/>
      <c r="E95" s="33">
        <f>E94/E$113</f>
        <v>3.1316348195329087E-2</v>
      </c>
      <c r="F95" s="33">
        <f t="shared" ref="F95:G95" si="43">F94/F$113</f>
        <v>0</v>
      </c>
      <c r="G95" s="33">
        <f t="shared" si="43"/>
        <v>0</v>
      </c>
      <c r="H95" s="33" t="s">
        <v>489</v>
      </c>
      <c r="I95" s="33" t="s">
        <v>489</v>
      </c>
      <c r="J95" s="33" t="s">
        <v>489</v>
      </c>
      <c r="K95" s="33" t="s">
        <v>489</v>
      </c>
      <c r="L95" s="33" t="s">
        <v>489</v>
      </c>
      <c r="M95" s="33" t="s">
        <v>489</v>
      </c>
      <c r="N95" s="33" t="s">
        <v>489</v>
      </c>
      <c r="O95" s="33" t="s">
        <v>489</v>
      </c>
      <c r="P95" s="33" t="s">
        <v>489</v>
      </c>
      <c r="Q95" s="33" t="s">
        <v>489</v>
      </c>
      <c r="R95" s="33" t="s">
        <v>489</v>
      </c>
      <c r="S95" s="33" t="s">
        <v>489</v>
      </c>
      <c r="T95" s="33" t="s">
        <v>489</v>
      </c>
      <c r="U95" s="33" t="s">
        <v>489</v>
      </c>
      <c r="V95" s="33" t="s">
        <v>489</v>
      </c>
      <c r="W95" s="33" t="s">
        <v>489</v>
      </c>
      <c r="X95" s="33" t="s">
        <v>489</v>
      </c>
      <c r="Y95" s="33" t="s">
        <v>489</v>
      </c>
      <c r="Z95" s="33" t="s">
        <v>489</v>
      </c>
      <c r="AA95" s="33" t="s">
        <v>489</v>
      </c>
      <c r="AB95" s="33" t="s">
        <v>489</v>
      </c>
      <c r="AC95" s="33" t="s">
        <v>489</v>
      </c>
    </row>
    <row r="96" spans="1:29" x14ac:dyDescent="0.2">
      <c r="A96" s="375"/>
      <c r="B96" s="350" t="s">
        <v>184</v>
      </c>
      <c r="C96" s="79" t="s">
        <v>185</v>
      </c>
      <c r="D96" s="115" t="s">
        <v>407</v>
      </c>
      <c r="E96" s="187"/>
      <c r="F96" s="187"/>
      <c r="G96" s="187"/>
      <c r="H96" s="187" t="s">
        <v>489</v>
      </c>
      <c r="I96" s="187" t="s">
        <v>489</v>
      </c>
      <c r="J96" s="187" t="s">
        <v>489</v>
      </c>
      <c r="K96" s="187" t="s">
        <v>489</v>
      </c>
      <c r="L96" s="187" t="s">
        <v>489</v>
      </c>
      <c r="M96" s="187" t="s">
        <v>489</v>
      </c>
      <c r="N96" s="187" t="s">
        <v>489</v>
      </c>
      <c r="O96" s="187" t="s">
        <v>489</v>
      </c>
      <c r="P96" s="187" t="s">
        <v>489</v>
      </c>
      <c r="Q96" s="49" t="s">
        <v>489</v>
      </c>
      <c r="R96" s="49" t="s">
        <v>489</v>
      </c>
      <c r="S96" s="49" t="s">
        <v>489</v>
      </c>
      <c r="T96" s="49" t="s">
        <v>489</v>
      </c>
      <c r="U96" s="49" t="s">
        <v>489</v>
      </c>
      <c r="V96" s="49" t="s">
        <v>489</v>
      </c>
      <c r="W96" s="49" t="s">
        <v>489</v>
      </c>
      <c r="X96" s="49" t="s">
        <v>489</v>
      </c>
      <c r="Y96" s="49" t="s">
        <v>489</v>
      </c>
      <c r="Z96" s="49" t="s">
        <v>489</v>
      </c>
      <c r="AA96" s="49" t="s">
        <v>489</v>
      </c>
      <c r="AB96" s="49" t="s">
        <v>489</v>
      </c>
      <c r="AC96" s="32" t="s">
        <v>489</v>
      </c>
    </row>
    <row r="97" spans="1:29" x14ac:dyDescent="0.2">
      <c r="A97" s="375"/>
      <c r="B97" s="351"/>
      <c r="C97" s="79" t="s">
        <v>474</v>
      </c>
      <c r="D97" s="49" t="s">
        <v>407</v>
      </c>
      <c r="E97" s="187"/>
      <c r="F97" s="187"/>
      <c r="G97" s="187"/>
      <c r="H97" s="187" t="s">
        <v>489</v>
      </c>
      <c r="I97" s="187" t="s">
        <v>489</v>
      </c>
      <c r="J97" s="187" t="s">
        <v>489</v>
      </c>
      <c r="K97" s="187" t="s">
        <v>489</v>
      </c>
      <c r="L97" s="187" t="s">
        <v>489</v>
      </c>
      <c r="M97" s="187" t="s">
        <v>489</v>
      </c>
      <c r="N97" s="187" t="s">
        <v>489</v>
      </c>
      <c r="O97" s="187" t="s">
        <v>489</v>
      </c>
      <c r="P97" s="187" t="s">
        <v>489</v>
      </c>
      <c r="Q97" s="49" t="s">
        <v>489</v>
      </c>
      <c r="R97" s="49" t="s">
        <v>489</v>
      </c>
      <c r="S97" s="49" t="s">
        <v>489</v>
      </c>
      <c r="T97" s="49" t="s">
        <v>489</v>
      </c>
      <c r="U97" s="49" t="s">
        <v>489</v>
      </c>
      <c r="V97" s="49" t="s">
        <v>489</v>
      </c>
      <c r="W97" s="49" t="s">
        <v>489</v>
      </c>
      <c r="X97" s="49" t="s">
        <v>489</v>
      </c>
      <c r="Y97" s="49" t="s">
        <v>489</v>
      </c>
      <c r="Z97" s="49" t="s">
        <v>489</v>
      </c>
      <c r="AA97" s="49" t="s">
        <v>489</v>
      </c>
      <c r="AB97" s="49" t="s">
        <v>489</v>
      </c>
      <c r="AC97" s="32" t="s">
        <v>489</v>
      </c>
    </row>
    <row r="98" spans="1:29" x14ac:dyDescent="0.2">
      <c r="A98" s="375"/>
      <c r="B98" s="351"/>
      <c r="C98" s="353" t="s">
        <v>158</v>
      </c>
      <c r="D98" s="354"/>
      <c r="E98" s="31">
        <f>SUM(E96:E97)</f>
        <v>0</v>
      </c>
      <c r="F98" s="31">
        <f t="shared" ref="F98:G98" si="44">SUM(F96:F97)</f>
        <v>0</v>
      </c>
      <c r="G98" s="31">
        <f t="shared" si="44"/>
        <v>0</v>
      </c>
      <c r="H98" s="31" t="s">
        <v>489</v>
      </c>
      <c r="I98" s="31" t="s">
        <v>489</v>
      </c>
      <c r="J98" s="31" t="s">
        <v>489</v>
      </c>
      <c r="K98" s="31" t="s">
        <v>489</v>
      </c>
      <c r="L98" s="31" t="s">
        <v>489</v>
      </c>
      <c r="M98" s="31" t="s">
        <v>489</v>
      </c>
      <c r="N98" s="31" t="s">
        <v>489</v>
      </c>
      <c r="O98" s="31" t="s">
        <v>489</v>
      </c>
      <c r="P98" s="31" t="s">
        <v>489</v>
      </c>
      <c r="Q98" s="31" t="s">
        <v>489</v>
      </c>
      <c r="R98" s="31" t="s">
        <v>489</v>
      </c>
      <c r="S98" s="31" t="s">
        <v>489</v>
      </c>
      <c r="T98" s="31" t="s">
        <v>489</v>
      </c>
      <c r="U98" s="31" t="s">
        <v>489</v>
      </c>
      <c r="V98" s="31" t="s">
        <v>489</v>
      </c>
      <c r="W98" s="31" t="s">
        <v>489</v>
      </c>
      <c r="X98" s="31" t="s">
        <v>489</v>
      </c>
      <c r="Y98" s="31" t="s">
        <v>489</v>
      </c>
      <c r="Z98" s="31" t="s">
        <v>489</v>
      </c>
      <c r="AA98" s="31" t="s">
        <v>489</v>
      </c>
      <c r="AB98" s="31" t="s">
        <v>489</v>
      </c>
      <c r="AC98" s="31" t="s">
        <v>489</v>
      </c>
    </row>
    <row r="99" spans="1:29" x14ac:dyDescent="0.2">
      <c r="A99" s="375"/>
      <c r="B99" s="352"/>
      <c r="C99" s="353" t="s">
        <v>157</v>
      </c>
      <c r="D99" s="354"/>
      <c r="E99" s="33">
        <f>E98/E$113</f>
        <v>0</v>
      </c>
      <c r="F99" s="33">
        <f t="shared" ref="F99:G99" si="45">F98/F$113</f>
        <v>0</v>
      </c>
      <c r="G99" s="33">
        <f t="shared" si="45"/>
        <v>0</v>
      </c>
      <c r="H99" s="33" t="s">
        <v>489</v>
      </c>
      <c r="I99" s="33" t="s">
        <v>489</v>
      </c>
      <c r="J99" s="33" t="s">
        <v>489</v>
      </c>
      <c r="K99" s="33" t="s">
        <v>489</v>
      </c>
      <c r="L99" s="33" t="s">
        <v>489</v>
      </c>
      <c r="M99" s="33" t="s">
        <v>489</v>
      </c>
      <c r="N99" s="33" t="s">
        <v>489</v>
      </c>
      <c r="O99" s="33" t="s">
        <v>489</v>
      </c>
      <c r="P99" s="33" t="s">
        <v>489</v>
      </c>
      <c r="Q99" s="33" t="s">
        <v>489</v>
      </c>
      <c r="R99" s="33" t="s">
        <v>489</v>
      </c>
      <c r="S99" s="33" t="s">
        <v>489</v>
      </c>
      <c r="T99" s="33" t="s">
        <v>489</v>
      </c>
      <c r="U99" s="33" t="s">
        <v>489</v>
      </c>
      <c r="V99" s="33" t="s">
        <v>489</v>
      </c>
      <c r="W99" s="33" t="s">
        <v>489</v>
      </c>
      <c r="X99" s="33" t="s">
        <v>489</v>
      </c>
      <c r="Y99" s="33" t="s">
        <v>489</v>
      </c>
      <c r="Z99" s="33" t="s">
        <v>489</v>
      </c>
      <c r="AA99" s="33" t="s">
        <v>489</v>
      </c>
      <c r="AB99" s="33" t="s">
        <v>489</v>
      </c>
      <c r="AC99" s="33" t="s">
        <v>489</v>
      </c>
    </row>
    <row r="100" spans="1:29" x14ac:dyDescent="0.2">
      <c r="A100" s="375"/>
      <c r="B100" s="350" t="s">
        <v>73</v>
      </c>
      <c r="C100" s="79" t="s">
        <v>186</v>
      </c>
      <c r="D100" s="49" t="s">
        <v>407</v>
      </c>
      <c r="E100" s="187">
        <v>1</v>
      </c>
      <c r="F100" s="187">
        <v>2</v>
      </c>
      <c r="G100" s="187">
        <v>3</v>
      </c>
      <c r="H100" s="187" t="s">
        <v>489</v>
      </c>
      <c r="I100" s="187" t="s">
        <v>489</v>
      </c>
      <c r="J100" s="187" t="s">
        <v>489</v>
      </c>
      <c r="K100" s="187" t="s">
        <v>489</v>
      </c>
      <c r="L100" s="187" t="s">
        <v>489</v>
      </c>
      <c r="M100" s="187" t="s">
        <v>489</v>
      </c>
      <c r="N100" s="187" t="s">
        <v>489</v>
      </c>
      <c r="O100" s="187" t="s">
        <v>489</v>
      </c>
      <c r="P100" s="187" t="s">
        <v>489</v>
      </c>
      <c r="Q100" s="49" t="s">
        <v>489</v>
      </c>
      <c r="R100" s="49" t="s">
        <v>489</v>
      </c>
      <c r="S100" s="49" t="s">
        <v>489</v>
      </c>
      <c r="T100" s="49" t="s">
        <v>489</v>
      </c>
      <c r="U100" s="49" t="s">
        <v>489</v>
      </c>
      <c r="V100" s="49" t="s">
        <v>489</v>
      </c>
      <c r="W100" s="49" t="s">
        <v>489</v>
      </c>
      <c r="X100" s="49" t="s">
        <v>489</v>
      </c>
      <c r="Y100" s="49" t="s">
        <v>489</v>
      </c>
      <c r="Z100" s="49" t="s">
        <v>489</v>
      </c>
      <c r="AA100" s="49" t="s">
        <v>489</v>
      </c>
      <c r="AB100" s="49" t="s">
        <v>489</v>
      </c>
      <c r="AC100" s="32" t="s">
        <v>489</v>
      </c>
    </row>
    <row r="101" spans="1:29" x14ac:dyDescent="0.2">
      <c r="A101" s="375"/>
      <c r="B101" s="351"/>
      <c r="C101" s="79" t="s">
        <v>187</v>
      </c>
      <c r="D101" s="49" t="s">
        <v>407</v>
      </c>
      <c r="E101" s="187">
        <v>10</v>
      </c>
      <c r="F101" s="187">
        <v>10</v>
      </c>
      <c r="G101" s="187">
        <v>10</v>
      </c>
      <c r="H101" s="187" t="s">
        <v>489</v>
      </c>
      <c r="I101" s="187" t="s">
        <v>489</v>
      </c>
      <c r="J101" s="187" t="s">
        <v>489</v>
      </c>
      <c r="K101" s="187" t="s">
        <v>489</v>
      </c>
      <c r="L101" s="187" t="s">
        <v>489</v>
      </c>
      <c r="M101" s="187" t="s">
        <v>489</v>
      </c>
      <c r="N101" s="187" t="s">
        <v>489</v>
      </c>
      <c r="O101" s="187" t="s">
        <v>489</v>
      </c>
      <c r="P101" s="187" t="s">
        <v>489</v>
      </c>
      <c r="Q101" s="49" t="s">
        <v>489</v>
      </c>
      <c r="R101" s="49" t="s">
        <v>489</v>
      </c>
      <c r="S101" s="49" t="s">
        <v>489</v>
      </c>
      <c r="T101" s="49" t="s">
        <v>489</v>
      </c>
      <c r="U101" s="49" t="s">
        <v>489</v>
      </c>
      <c r="V101" s="49" t="s">
        <v>489</v>
      </c>
      <c r="W101" s="49" t="s">
        <v>489</v>
      </c>
      <c r="X101" s="49" t="s">
        <v>489</v>
      </c>
      <c r="Y101" s="49" t="s">
        <v>489</v>
      </c>
      <c r="Z101" s="49" t="s">
        <v>489</v>
      </c>
      <c r="AA101" s="49" t="s">
        <v>489</v>
      </c>
      <c r="AB101" s="49" t="s">
        <v>489</v>
      </c>
      <c r="AC101" s="32" t="s">
        <v>489</v>
      </c>
    </row>
    <row r="102" spans="1:29" x14ac:dyDescent="0.2">
      <c r="A102" s="375"/>
      <c r="B102" s="351"/>
      <c r="C102" s="353" t="s">
        <v>158</v>
      </c>
      <c r="D102" s="354"/>
      <c r="E102" s="31">
        <f>SUM(E100:E101)</f>
        <v>11</v>
      </c>
      <c r="F102" s="31">
        <f t="shared" ref="F102:G102" si="46">SUM(F100:F101)</f>
        <v>12</v>
      </c>
      <c r="G102" s="31">
        <f t="shared" si="46"/>
        <v>13</v>
      </c>
      <c r="H102" s="31" t="s">
        <v>489</v>
      </c>
      <c r="I102" s="31" t="s">
        <v>489</v>
      </c>
      <c r="J102" s="31" t="s">
        <v>489</v>
      </c>
      <c r="K102" s="31" t="s">
        <v>489</v>
      </c>
      <c r="L102" s="31" t="s">
        <v>489</v>
      </c>
      <c r="M102" s="31" t="s">
        <v>489</v>
      </c>
      <c r="N102" s="31" t="s">
        <v>489</v>
      </c>
      <c r="O102" s="31" t="s">
        <v>489</v>
      </c>
      <c r="P102" s="31" t="s">
        <v>489</v>
      </c>
      <c r="Q102" s="31" t="s">
        <v>489</v>
      </c>
      <c r="R102" s="31" t="s">
        <v>489</v>
      </c>
      <c r="S102" s="31" t="s">
        <v>489</v>
      </c>
      <c r="T102" s="31" t="s">
        <v>489</v>
      </c>
      <c r="U102" s="31" t="s">
        <v>489</v>
      </c>
      <c r="V102" s="31" t="s">
        <v>489</v>
      </c>
      <c r="W102" s="31" t="s">
        <v>489</v>
      </c>
      <c r="X102" s="31" t="s">
        <v>489</v>
      </c>
      <c r="Y102" s="31" t="s">
        <v>489</v>
      </c>
      <c r="Z102" s="31" t="s">
        <v>489</v>
      </c>
      <c r="AA102" s="31" t="s">
        <v>489</v>
      </c>
      <c r="AB102" s="31" t="s">
        <v>489</v>
      </c>
      <c r="AC102" s="31" t="s">
        <v>489</v>
      </c>
    </row>
    <row r="103" spans="1:29" x14ac:dyDescent="0.2">
      <c r="A103" s="375"/>
      <c r="B103" s="352"/>
      <c r="C103" s="353" t="s">
        <v>157</v>
      </c>
      <c r="D103" s="354"/>
      <c r="E103" s="33">
        <f>E102/E$113</f>
        <v>5.8386411889596599E-3</v>
      </c>
      <c r="F103" s="33">
        <f t="shared" ref="F103:G103" si="47">F102/F$113</f>
        <v>7.0713022981732472E-3</v>
      </c>
      <c r="G103" s="33">
        <f t="shared" si="47"/>
        <v>9.4890510948905105E-3</v>
      </c>
      <c r="H103" s="33" t="s">
        <v>489</v>
      </c>
      <c r="I103" s="33" t="s">
        <v>489</v>
      </c>
      <c r="J103" s="33" t="s">
        <v>489</v>
      </c>
      <c r="K103" s="33" t="s">
        <v>489</v>
      </c>
      <c r="L103" s="33" t="s">
        <v>489</v>
      </c>
      <c r="M103" s="33" t="s">
        <v>489</v>
      </c>
      <c r="N103" s="33" t="s">
        <v>489</v>
      </c>
      <c r="O103" s="33" t="s">
        <v>489</v>
      </c>
      <c r="P103" s="33" t="s">
        <v>489</v>
      </c>
      <c r="Q103" s="33" t="s">
        <v>489</v>
      </c>
      <c r="R103" s="33" t="s">
        <v>489</v>
      </c>
      <c r="S103" s="33" t="s">
        <v>489</v>
      </c>
      <c r="T103" s="33" t="s">
        <v>489</v>
      </c>
      <c r="U103" s="33" t="s">
        <v>489</v>
      </c>
      <c r="V103" s="33" t="s">
        <v>489</v>
      </c>
      <c r="W103" s="33" t="s">
        <v>489</v>
      </c>
      <c r="X103" s="33" t="s">
        <v>489</v>
      </c>
      <c r="Y103" s="33" t="s">
        <v>489</v>
      </c>
      <c r="Z103" s="33" t="s">
        <v>489</v>
      </c>
      <c r="AA103" s="33" t="s">
        <v>489</v>
      </c>
      <c r="AB103" s="33" t="s">
        <v>489</v>
      </c>
      <c r="AC103" s="33" t="s">
        <v>489</v>
      </c>
    </row>
    <row r="104" spans="1:29" x14ac:dyDescent="0.2">
      <c r="A104" s="375"/>
      <c r="B104" s="350" t="s">
        <v>13</v>
      </c>
      <c r="C104" s="79" t="s">
        <v>167</v>
      </c>
      <c r="D104" s="115" t="s">
        <v>407</v>
      </c>
      <c r="E104" s="187"/>
      <c r="F104" s="187"/>
      <c r="G104" s="187"/>
      <c r="H104" s="187" t="s">
        <v>489</v>
      </c>
      <c r="I104" s="187" t="s">
        <v>489</v>
      </c>
      <c r="J104" s="187" t="s">
        <v>489</v>
      </c>
      <c r="K104" s="187" t="s">
        <v>489</v>
      </c>
      <c r="L104" s="187" t="s">
        <v>489</v>
      </c>
      <c r="M104" s="187" t="s">
        <v>489</v>
      </c>
      <c r="N104" s="187" t="s">
        <v>489</v>
      </c>
      <c r="O104" s="187" t="s">
        <v>489</v>
      </c>
      <c r="P104" s="187" t="s">
        <v>489</v>
      </c>
      <c r="Q104" s="49" t="s">
        <v>489</v>
      </c>
      <c r="R104" s="49" t="s">
        <v>489</v>
      </c>
      <c r="S104" s="49" t="s">
        <v>489</v>
      </c>
      <c r="T104" s="49" t="s">
        <v>489</v>
      </c>
      <c r="U104" s="49" t="s">
        <v>489</v>
      </c>
      <c r="V104" s="49" t="s">
        <v>489</v>
      </c>
      <c r="W104" s="49" t="s">
        <v>489</v>
      </c>
      <c r="X104" s="49" t="s">
        <v>489</v>
      </c>
      <c r="Y104" s="49" t="s">
        <v>489</v>
      </c>
      <c r="Z104" s="49" t="s">
        <v>489</v>
      </c>
      <c r="AA104" s="49" t="s">
        <v>489</v>
      </c>
      <c r="AB104" s="49" t="s">
        <v>489</v>
      </c>
      <c r="AC104" s="32" t="s">
        <v>489</v>
      </c>
    </row>
    <row r="105" spans="1:29" x14ac:dyDescent="0.2">
      <c r="A105" s="375"/>
      <c r="B105" s="351"/>
      <c r="C105" s="353" t="s">
        <v>158</v>
      </c>
      <c r="D105" s="354"/>
      <c r="E105" s="31">
        <f>SUM(E104)</f>
        <v>0</v>
      </c>
      <c r="F105" s="31">
        <f t="shared" ref="F105:G105" si="48">SUM(F104)</f>
        <v>0</v>
      </c>
      <c r="G105" s="31">
        <f t="shared" si="48"/>
        <v>0</v>
      </c>
      <c r="H105" s="31" t="s">
        <v>489</v>
      </c>
      <c r="I105" s="31" t="s">
        <v>489</v>
      </c>
      <c r="J105" s="31" t="s">
        <v>489</v>
      </c>
      <c r="K105" s="31" t="s">
        <v>489</v>
      </c>
      <c r="L105" s="31" t="s">
        <v>489</v>
      </c>
      <c r="M105" s="31" t="s">
        <v>489</v>
      </c>
      <c r="N105" s="31" t="s">
        <v>489</v>
      </c>
      <c r="O105" s="31" t="s">
        <v>489</v>
      </c>
      <c r="P105" s="31" t="s">
        <v>489</v>
      </c>
      <c r="Q105" s="31" t="s">
        <v>489</v>
      </c>
      <c r="R105" s="31" t="s">
        <v>489</v>
      </c>
      <c r="S105" s="31" t="s">
        <v>489</v>
      </c>
      <c r="T105" s="31" t="s">
        <v>489</v>
      </c>
      <c r="U105" s="31" t="s">
        <v>489</v>
      </c>
      <c r="V105" s="31" t="s">
        <v>489</v>
      </c>
      <c r="W105" s="31" t="s">
        <v>489</v>
      </c>
      <c r="X105" s="31" t="s">
        <v>489</v>
      </c>
      <c r="Y105" s="31" t="s">
        <v>489</v>
      </c>
      <c r="Z105" s="31" t="s">
        <v>489</v>
      </c>
      <c r="AA105" s="31" t="s">
        <v>489</v>
      </c>
      <c r="AB105" s="31" t="s">
        <v>489</v>
      </c>
      <c r="AC105" s="31" t="s">
        <v>489</v>
      </c>
    </row>
    <row r="106" spans="1:29" x14ac:dyDescent="0.2">
      <c r="A106" s="375"/>
      <c r="B106" s="352"/>
      <c r="C106" s="353" t="s">
        <v>157</v>
      </c>
      <c r="D106" s="354"/>
      <c r="E106" s="33">
        <f>E105/E$113</f>
        <v>0</v>
      </c>
      <c r="F106" s="33">
        <f t="shared" ref="F106:G106" si="49">F105/F$113</f>
        <v>0</v>
      </c>
      <c r="G106" s="33">
        <f t="shared" si="49"/>
        <v>0</v>
      </c>
      <c r="H106" s="33" t="s">
        <v>489</v>
      </c>
      <c r="I106" s="33" t="s">
        <v>489</v>
      </c>
      <c r="J106" s="33" t="s">
        <v>489</v>
      </c>
      <c r="K106" s="33" t="s">
        <v>489</v>
      </c>
      <c r="L106" s="33" t="s">
        <v>489</v>
      </c>
      <c r="M106" s="33" t="s">
        <v>489</v>
      </c>
      <c r="N106" s="33" t="s">
        <v>489</v>
      </c>
      <c r="O106" s="33" t="s">
        <v>489</v>
      </c>
      <c r="P106" s="33" t="s">
        <v>489</v>
      </c>
      <c r="Q106" s="33" t="s">
        <v>489</v>
      </c>
      <c r="R106" s="33" t="s">
        <v>489</v>
      </c>
      <c r="S106" s="33" t="s">
        <v>489</v>
      </c>
      <c r="T106" s="33" t="s">
        <v>489</v>
      </c>
      <c r="U106" s="33" t="s">
        <v>489</v>
      </c>
      <c r="V106" s="33" t="s">
        <v>489</v>
      </c>
      <c r="W106" s="33" t="s">
        <v>489</v>
      </c>
      <c r="X106" s="33" t="s">
        <v>489</v>
      </c>
      <c r="Y106" s="33" t="s">
        <v>489</v>
      </c>
      <c r="Z106" s="33" t="s">
        <v>489</v>
      </c>
      <c r="AA106" s="33" t="s">
        <v>489</v>
      </c>
      <c r="AB106" s="33" t="s">
        <v>489</v>
      </c>
      <c r="AC106" s="33" t="s">
        <v>489</v>
      </c>
    </row>
    <row r="107" spans="1:29" x14ac:dyDescent="0.2">
      <c r="A107" s="375"/>
      <c r="B107" s="350" t="s">
        <v>188</v>
      </c>
      <c r="C107" s="79" t="s">
        <v>167</v>
      </c>
      <c r="D107" s="115" t="s">
        <v>407</v>
      </c>
      <c r="E107" s="187"/>
      <c r="F107" s="187"/>
      <c r="G107" s="187"/>
      <c r="H107" s="187" t="s">
        <v>489</v>
      </c>
      <c r="I107" s="187" t="s">
        <v>489</v>
      </c>
      <c r="J107" s="187" t="s">
        <v>489</v>
      </c>
      <c r="K107" s="187" t="s">
        <v>489</v>
      </c>
      <c r="L107" s="187" t="s">
        <v>489</v>
      </c>
      <c r="M107" s="187" t="s">
        <v>489</v>
      </c>
      <c r="N107" s="187" t="s">
        <v>489</v>
      </c>
      <c r="O107" s="187" t="s">
        <v>489</v>
      </c>
      <c r="P107" s="187" t="s">
        <v>489</v>
      </c>
      <c r="Q107" s="49" t="s">
        <v>489</v>
      </c>
      <c r="R107" s="49" t="s">
        <v>489</v>
      </c>
      <c r="S107" s="49" t="s">
        <v>489</v>
      </c>
      <c r="T107" s="49" t="s">
        <v>489</v>
      </c>
      <c r="U107" s="49" t="s">
        <v>489</v>
      </c>
      <c r="V107" s="49" t="s">
        <v>489</v>
      </c>
      <c r="W107" s="49" t="s">
        <v>489</v>
      </c>
      <c r="X107" s="49" t="s">
        <v>489</v>
      </c>
      <c r="Y107" s="49" t="s">
        <v>489</v>
      </c>
      <c r="Z107" s="49" t="s">
        <v>489</v>
      </c>
      <c r="AA107" s="49" t="s">
        <v>489</v>
      </c>
      <c r="AB107" s="49" t="s">
        <v>489</v>
      </c>
      <c r="AC107" s="32" t="s">
        <v>489</v>
      </c>
    </row>
    <row r="108" spans="1:29" x14ac:dyDescent="0.2">
      <c r="A108" s="375"/>
      <c r="B108" s="351"/>
      <c r="C108" s="353" t="s">
        <v>158</v>
      </c>
      <c r="D108" s="354"/>
      <c r="E108" s="31">
        <f>SUM(E107)</f>
        <v>0</v>
      </c>
      <c r="F108" s="31">
        <f t="shared" ref="F108:G108" si="50">SUM(F107)</f>
        <v>0</v>
      </c>
      <c r="G108" s="31">
        <f t="shared" si="50"/>
        <v>0</v>
      </c>
      <c r="H108" s="31" t="s">
        <v>489</v>
      </c>
      <c r="I108" s="31" t="s">
        <v>489</v>
      </c>
      <c r="J108" s="31" t="s">
        <v>489</v>
      </c>
      <c r="K108" s="31" t="s">
        <v>489</v>
      </c>
      <c r="L108" s="31" t="s">
        <v>489</v>
      </c>
      <c r="M108" s="31" t="s">
        <v>489</v>
      </c>
      <c r="N108" s="31" t="s">
        <v>489</v>
      </c>
      <c r="O108" s="31" t="s">
        <v>489</v>
      </c>
      <c r="P108" s="31" t="s">
        <v>489</v>
      </c>
      <c r="Q108" s="31" t="s">
        <v>489</v>
      </c>
      <c r="R108" s="31" t="s">
        <v>489</v>
      </c>
      <c r="S108" s="31" t="s">
        <v>489</v>
      </c>
      <c r="T108" s="31" t="s">
        <v>489</v>
      </c>
      <c r="U108" s="31" t="s">
        <v>489</v>
      </c>
      <c r="V108" s="31" t="s">
        <v>489</v>
      </c>
      <c r="W108" s="31" t="s">
        <v>489</v>
      </c>
      <c r="X108" s="31" t="s">
        <v>489</v>
      </c>
      <c r="Y108" s="31" t="s">
        <v>489</v>
      </c>
      <c r="Z108" s="31" t="s">
        <v>489</v>
      </c>
      <c r="AA108" s="31" t="s">
        <v>489</v>
      </c>
      <c r="AB108" s="31" t="s">
        <v>489</v>
      </c>
      <c r="AC108" s="31" t="s">
        <v>489</v>
      </c>
    </row>
    <row r="109" spans="1:29" x14ac:dyDescent="0.2">
      <c r="A109" s="375"/>
      <c r="B109" s="352"/>
      <c r="C109" s="353" t="s">
        <v>157</v>
      </c>
      <c r="D109" s="354"/>
      <c r="E109" s="33">
        <f>E108/E$113</f>
        <v>0</v>
      </c>
      <c r="F109" s="33">
        <f t="shared" ref="F109:G109" si="51">F108/F$113</f>
        <v>0</v>
      </c>
      <c r="G109" s="33">
        <f t="shared" si="51"/>
        <v>0</v>
      </c>
      <c r="H109" s="33" t="s">
        <v>489</v>
      </c>
      <c r="I109" s="33" t="s">
        <v>489</v>
      </c>
      <c r="J109" s="33" t="s">
        <v>489</v>
      </c>
      <c r="K109" s="33" t="s">
        <v>489</v>
      </c>
      <c r="L109" s="33" t="s">
        <v>489</v>
      </c>
      <c r="M109" s="33" t="s">
        <v>489</v>
      </c>
      <c r="N109" s="33" t="s">
        <v>489</v>
      </c>
      <c r="O109" s="33" t="s">
        <v>489</v>
      </c>
      <c r="P109" s="33" t="s">
        <v>489</v>
      </c>
      <c r="Q109" s="33" t="s">
        <v>489</v>
      </c>
      <c r="R109" s="33" t="s">
        <v>489</v>
      </c>
      <c r="S109" s="33" t="s">
        <v>489</v>
      </c>
      <c r="T109" s="33" t="s">
        <v>489</v>
      </c>
      <c r="U109" s="33" t="s">
        <v>489</v>
      </c>
      <c r="V109" s="33" t="s">
        <v>489</v>
      </c>
      <c r="W109" s="33" t="s">
        <v>489</v>
      </c>
      <c r="X109" s="33" t="s">
        <v>489</v>
      </c>
      <c r="Y109" s="33" t="s">
        <v>489</v>
      </c>
      <c r="Z109" s="33" t="s">
        <v>489</v>
      </c>
      <c r="AA109" s="33" t="s">
        <v>489</v>
      </c>
      <c r="AB109" s="33" t="s">
        <v>489</v>
      </c>
      <c r="AC109" s="33" t="s">
        <v>489</v>
      </c>
    </row>
    <row r="110" spans="1:29" x14ac:dyDescent="0.2">
      <c r="A110" s="375"/>
      <c r="B110" s="350" t="s">
        <v>91</v>
      </c>
      <c r="C110" s="79" t="s">
        <v>167</v>
      </c>
      <c r="D110" s="115" t="s">
        <v>407</v>
      </c>
      <c r="E110" s="187"/>
      <c r="F110" s="187"/>
      <c r="G110" s="187"/>
      <c r="H110" s="187" t="s">
        <v>489</v>
      </c>
      <c r="I110" s="187" t="s">
        <v>489</v>
      </c>
      <c r="J110" s="187" t="s">
        <v>489</v>
      </c>
      <c r="K110" s="187" t="s">
        <v>489</v>
      </c>
      <c r="L110" s="187" t="s">
        <v>489</v>
      </c>
      <c r="M110" s="187" t="s">
        <v>489</v>
      </c>
      <c r="N110" s="187" t="s">
        <v>489</v>
      </c>
      <c r="O110" s="187" t="s">
        <v>489</v>
      </c>
      <c r="P110" s="187" t="s">
        <v>489</v>
      </c>
      <c r="Q110" s="49" t="s">
        <v>489</v>
      </c>
      <c r="R110" s="49" t="s">
        <v>489</v>
      </c>
      <c r="S110" s="49" t="s">
        <v>489</v>
      </c>
      <c r="T110" s="49" t="s">
        <v>489</v>
      </c>
      <c r="U110" s="49" t="s">
        <v>489</v>
      </c>
      <c r="V110" s="49" t="s">
        <v>489</v>
      </c>
      <c r="W110" s="49" t="s">
        <v>489</v>
      </c>
      <c r="X110" s="49" t="s">
        <v>489</v>
      </c>
      <c r="Y110" s="49" t="s">
        <v>489</v>
      </c>
      <c r="Z110" s="49" t="s">
        <v>489</v>
      </c>
      <c r="AA110" s="49" t="s">
        <v>489</v>
      </c>
      <c r="AB110" s="49" t="s">
        <v>489</v>
      </c>
      <c r="AC110" s="32" t="s">
        <v>489</v>
      </c>
    </row>
    <row r="111" spans="1:29" x14ac:dyDescent="0.2">
      <c r="A111" s="375"/>
      <c r="B111" s="351"/>
      <c r="C111" s="353" t="s">
        <v>158</v>
      </c>
      <c r="D111" s="354"/>
      <c r="E111" s="31">
        <f>SUM(E110)</f>
        <v>0</v>
      </c>
      <c r="F111" s="31">
        <f t="shared" ref="F111:G111" si="52">SUM(F110)</f>
        <v>0</v>
      </c>
      <c r="G111" s="31">
        <f t="shared" si="52"/>
        <v>0</v>
      </c>
      <c r="H111" s="31" t="s">
        <v>489</v>
      </c>
      <c r="I111" s="31" t="s">
        <v>489</v>
      </c>
      <c r="J111" s="31" t="s">
        <v>489</v>
      </c>
      <c r="K111" s="31" t="s">
        <v>489</v>
      </c>
      <c r="L111" s="31" t="s">
        <v>489</v>
      </c>
      <c r="M111" s="31" t="s">
        <v>489</v>
      </c>
      <c r="N111" s="31" t="s">
        <v>489</v>
      </c>
      <c r="O111" s="31" t="s">
        <v>489</v>
      </c>
      <c r="P111" s="31" t="s">
        <v>489</v>
      </c>
      <c r="Q111" s="31" t="s">
        <v>489</v>
      </c>
      <c r="R111" s="31" t="s">
        <v>489</v>
      </c>
      <c r="S111" s="31" t="s">
        <v>489</v>
      </c>
      <c r="T111" s="31" t="s">
        <v>489</v>
      </c>
      <c r="U111" s="31" t="s">
        <v>489</v>
      </c>
      <c r="V111" s="31" t="s">
        <v>489</v>
      </c>
      <c r="W111" s="31" t="s">
        <v>489</v>
      </c>
      <c r="X111" s="31" t="s">
        <v>489</v>
      </c>
      <c r="Y111" s="31" t="s">
        <v>489</v>
      </c>
      <c r="Z111" s="31" t="s">
        <v>489</v>
      </c>
      <c r="AA111" s="31" t="s">
        <v>489</v>
      </c>
      <c r="AB111" s="31" t="s">
        <v>489</v>
      </c>
      <c r="AC111" s="31" t="s">
        <v>489</v>
      </c>
    </row>
    <row r="112" spans="1:29" x14ac:dyDescent="0.2">
      <c r="A112" s="376"/>
      <c r="B112" s="352"/>
      <c r="C112" s="353" t="s">
        <v>157</v>
      </c>
      <c r="D112" s="354"/>
      <c r="E112" s="33">
        <f>E111/E$113</f>
        <v>0</v>
      </c>
      <c r="F112" s="33">
        <f t="shared" ref="F112:G112" si="53">F111/F$113</f>
        <v>0</v>
      </c>
      <c r="G112" s="33">
        <f t="shared" si="53"/>
        <v>0</v>
      </c>
      <c r="H112" s="33" t="s">
        <v>489</v>
      </c>
      <c r="I112" s="33" t="s">
        <v>489</v>
      </c>
      <c r="J112" s="33" t="s">
        <v>489</v>
      </c>
      <c r="K112" s="33" t="s">
        <v>489</v>
      </c>
      <c r="L112" s="33" t="s">
        <v>489</v>
      </c>
      <c r="M112" s="33" t="s">
        <v>489</v>
      </c>
      <c r="N112" s="33" t="s">
        <v>489</v>
      </c>
      <c r="O112" s="33" t="s">
        <v>489</v>
      </c>
      <c r="P112" s="33" t="s">
        <v>489</v>
      </c>
      <c r="Q112" s="33" t="s">
        <v>489</v>
      </c>
      <c r="R112" s="33" t="s">
        <v>489</v>
      </c>
      <c r="S112" s="33" t="s">
        <v>489</v>
      </c>
      <c r="T112" s="33" t="s">
        <v>489</v>
      </c>
      <c r="U112" s="33" t="s">
        <v>489</v>
      </c>
      <c r="V112" s="33" t="s">
        <v>489</v>
      </c>
      <c r="W112" s="33" t="s">
        <v>489</v>
      </c>
      <c r="X112" s="33" t="s">
        <v>489</v>
      </c>
      <c r="Y112" s="33" t="s">
        <v>489</v>
      </c>
      <c r="Z112" s="33" t="s">
        <v>489</v>
      </c>
      <c r="AA112" s="33" t="s">
        <v>489</v>
      </c>
      <c r="AB112" s="33" t="s">
        <v>489</v>
      </c>
      <c r="AC112" s="33" t="s">
        <v>489</v>
      </c>
    </row>
    <row r="113" spans="1:29" x14ac:dyDescent="0.2">
      <c r="A113" s="369" t="s">
        <v>150</v>
      </c>
      <c r="B113" s="369"/>
      <c r="C113" s="369"/>
      <c r="D113" s="369"/>
      <c r="E113" s="35">
        <f>E57+E62+E65+E72+E77+E82+E88+E91+E94+E98+E102+E105+E108+E111</f>
        <v>1884</v>
      </c>
      <c r="F113" s="35">
        <f t="shared" ref="F113:G113" si="54">F57+F62+F65+F72+F77+F82+F88+F91+F94+F98+F102+F105+F108+F111</f>
        <v>1697</v>
      </c>
      <c r="G113" s="35">
        <f t="shared" si="54"/>
        <v>1370</v>
      </c>
      <c r="H113" s="35" t="s">
        <v>489</v>
      </c>
      <c r="I113" s="35" t="s">
        <v>489</v>
      </c>
      <c r="J113" s="35" t="s">
        <v>489</v>
      </c>
      <c r="K113" s="35" t="s">
        <v>489</v>
      </c>
      <c r="L113" s="35" t="s">
        <v>489</v>
      </c>
      <c r="M113" s="35" t="s">
        <v>489</v>
      </c>
      <c r="N113" s="35" t="s">
        <v>489</v>
      </c>
      <c r="O113" s="35" t="s">
        <v>489</v>
      </c>
      <c r="P113" s="35" t="s">
        <v>489</v>
      </c>
      <c r="Q113" s="35" t="s">
        <v>489</v>
      </c>
      <c r="R113" s="35" t="s">
        <v>489</v>
      </c>
      <c r="S113" s="35" t="s">
        <v>489</v>
      </c>
      <c r="T113" s="35" t="s">
        <v>489</v>
      </c>
      <c r="U113" s="35" t="s">
        <v>489</v>
      </c>
      <c r="V113" s="35" t="s">
        <v>489</v>
      </c>
      <c r="W113" s="35" t="s">
        <v>489</v>
      </c>
      <c r="X113" s="35" t="s">
        <v>489</v>
      </c>
      <c r="Y113" s="35" t="s">
        <v>489</v>
      </c>
      <c r="Z113" s="35" t="s">
        <v>489</v>
      </c>
      <c r="AA113" s="35" t="s">
        <v>489</v>
      </c>
      <c r="AB113" s="35" t="s">
        <v>489</v>
      </c>
      <c r="AC113" s="35" t="s">
        <v>489</v>
      </c>
    </row>
    <row r="114" spans="1:29" x14ac:dyDescent="0.2">
      <c r="A114" s="369" t="s">
        <v>410</v>
      </c>
      <c r="B114" s="369"/>
      <c r="C114" s="369"/>
      <c r="D114" s="369"/>
      <c r="E114" s="224">
        <f>E72/E113</f>
        <v>0.13057324840764331</v>
      </c>
      <c r="F114" s="224">
        <f t="shared" ref="F114:G114" si="55">F72/F113</f>
        <v>0.19917501473187979</v>
      </c>
      <c r="G114" s="224">
        <f t="shared" si="55"/>
        <v>0.23722627737226276</v>
      </c>
      <c r="H114" s="224" t="s">
        <v>489</v>
      </c>
      <c r="I114" s="224" t="s">
        <v>489</v>
      </c>
      <c r="J114" s="224" t="s">
        <v>489</v>
      </c>
      <c r="K114" s="224" t="s">
        <v>489</v>
      </c>
      <c r="L114" s="224" t="s">
        <v>489</v>
      </c>
      <c r="M114" s="224" t="s">
        <v>489</v>
      </c>
      <c r="N114" s="224" t="s">
        <v>489</v>
      </c>
      <c r="O114" s="224" t="s">
        <v>489</v>
      </c>
      <c r="P114" s="224" t="s">
        <v>489</v>
      </c>
      <c r="Q114" s="224" t="s">
        <v>489</v>
      </c>
      <c r="R114" s="224" t="s">
        <v>489</v>
      </c>
      <c r="S114" s="46" t="s">
        <v>489</v>
      </c>
      <c r="T114" s="46" t="s">
        <v>489</v>
      </c>
      <c r="U114" s="46" t="s">
        <v>489</v>
      </c>
      <c r="V114" s="46" t="s">
        <v>489</v>
      </c>
      <c r="W114" s="46" t="s">
        <v>489</v>
      </c>
      <c r="X114" s="46" t="s">
        <v>489</v>
      </c>
      <c r="Y114" s="46" t="s">
        <v>489</v>
      </c>
      <c r="Z114" s="46" t="s">
        <v>489</v>
      </c>
      <c r="AA114" s="46" t="s">
        <v>489</v>
      </c>
      <c r="AB114" s="46" t="s">
        <v>489</v>
      </c>
      <c r="AC114" s="46" t="s">
        <v>489</v>
      </c>
    </row>
    <row r="115" spans="1:29" ht="15" customHeight="1" x14ac:dyDescent="0.2">
      <c r="A115" s="350" t="s">
        <v>148</v>
      </c>
      <c r="B115" s="355" t="s">
        <v>86</v>
      </c>
      <c r="C115" s="49" t="s">
        <v>453</v>
      </c>
      <c r="D115" s="49" t="s">
        <v>407</v>
      </c>
      <c r="E115" s="208"/>
      <c r="F115" s="208"/>
      <c r="G115" s="208"/>
      <c r="H115" s="208" t="s">
        <v>489</v>
      </c>
      <c r="I115" s="208" t="s">
        <v>489</v>
      </c>
      <c r="J115" s="208" t="s">
        <v>489</v>
      </c>
      <c r="K115" s="208" t="s">
        <v>489</v>
      </c>
      <c r="L115" s="208" t="s">
        <v>489</v>
      </c>
      <c r="M115" s="208" t="s">
        <v>489</v>
      </c>
      <c r="N115" s="208" t="s">
        <v>489</v>
      </c>
      <c r="O115" s="208" t="s">
        <v>489</v>
      </c>
      <c r="P115" s="208" t="s">
        <v>489</v>
      </c>
      <c r="Q115" s="49" t="s">
        <v>489</v>
      </c>
      <c r="R115" s="49" t="s">
        <v>489</v>
      </c>
      <c r="S115" s="209" t="s">
        <v>489</v>
      </c>
      <c r="T115" s="209" t="s">
        <v>489</v>
      </c>
      <c r="U115" s="209" t="s">
        <v>489</v>
      </c>
      <c r="V115" s="209" t="s">
        <v>489</v>
      </c>
      <c r="W115" s="209" t="s">
        <v>489</v>
      </c>
      <c r="X115" s="209" t="s">
        <v>489</v>
      </c>
      <c r="Y115" s="209" t="s">
        <v>489</v>
      </c>
      <c r="Z115" s="209" t="s">
        <v>489</v>
      </c>
      <c r="AA115" s="209" t="s">
        <v>489</v>
      </c>
      <c r="AB115" s="209" t="s">
        <v>489</v>
      </c>
      <c r="AC115" s="32" t="s">
        <v>489</v>
      </c>
    </row>
    <row r="116" spans="1:29" x14ac:dyDescent="0.2">
      <c r="A116" s="351"/>
      <c r="B116" s="355"/>
      <c r="C116" s="49" t="s">
        <v>197</v>
      </c>
      <c r="D116" s="49" t="s">
        <v>407</v>
      </c>
      <c r="E116" s="189">
        <v>120</v>
      </c>
      <c r="F116" s="187">
        <v>70</v>
      </c>
      <c r="G116" s="187">
        <v>110</v>
      </c>
      <c r="H116" s="187" t="s">
        <v>489</v>
      </c>
      <c r="I116" s="187" t="s">
        <v>489</v>
      </c>
      <c r="J116" s="187" t="s">
        <v>489</v>
      </c>
      <c r="K116" s="187" t="s">
        <v>489</v>
      </c>
      <c r="L116" s="187" t="s">
        <v>489</v>
      </c>
      <c r="M116" s="187" t="s">
        <v>489</v>
      </c>
      <c r="N116" s="187" t="s">
        <v>489</v>
      </c>
      <c r="O116" s="187" t="s">
        <v>489</v>
      </c>
      <c r="P116" s="187" t="s">
        <v>489</v>
      </c>
      <c r="Q116" s="49" t="s">
        <v>489</v>
      </c>
      <c r="R116" s="49" t="s">
        <v>489</v>
      </c>
      <c r="S116" s="49" t="s">
        <v>489</v>
      </c>
      <c r="T116" s="49" t="s">
        <v>489</v>
      </c>
      <c r="U116" s="49" t="s">
        <v>489</v>
      </c>
      <c r="V116" s="49" t="s">
        <v>489</v>
      </c>
      <c r="W116" s="49" t="s">
        <v>489</v>
      </c>
      <c r="X116" s="49" t="s">
        <v>489</v>
      </c>
      <c r="Y116" s="49" t="s">
        <v>489</v>
      </c>
      <c r="Z116" s="49" t="s">
        <v>489</v>
      </c>
      <c r="AA116" s="49" t="s">
        <v>489</v>
      </c>
      <c r="AB116" s="49" t="s">
        <v>489</v>
      </c>
      <c r="AC116" s="32" t="s">
        <v>489</v>
      </c>
    </row>
    <row r="117" spans="1:29" x14ac:dyDescent="0.2">
      <c r="A117" s="351"/>
      <c r="B117" s="355"/>
      <c r="C117" s="49" t="s">
        <v>198</v>
      </c>
      <c r="D117" s="49" t="s">
        <v>407</v>
      </c>
      <c r="E117" s="189"/>
      <c r="F117" s="187"/>
      <c r="G117" s="187"/>
      <c r="H117" s="187" t="s">
        <v>489</v>
      </c>
      <c r="I117" s="187" t="s">
        <v>489</v>
      </c>
      <c r="J117" s="187" t="s">
        <v>489</v>
      </c>
      <c r="K117" s="187" t="s">
        <v>489</v>
      </c>
      <c r="L117" s="187" t="s">
        <v>489</v>
      </c>
      <c r="M117" s="187" t="s">
        <v>489</v>
      </c>
      <c r="N117" s="187" t="s">
        <v>489</v>
      </c>
      <c r="O117" s="187" t="s">
        <v>489</v>
      </c>
      <c r="P117" s="187" t="s">
        <v>489</v>
      </c>
      <c r="Q117" s="49" t="s">
        <v>489</v>
      </c>
      <c r="R117" s="49" t="s">
        <v>489</v>
      </c>
      <c r="S117" s="49" t="s">
        <v>489</v>
      </c>
      <c r="T117" s="49" t="s">
        <v>489</v>
      </c>
      <c r="U117" s="49" t="s">
        <v>489</v>
      </c>
      <c r="V117" s="49" t="s">
        <v>489</v>
      </c>
      <c r="W117" s="49" t="s">
        <v>489</v>
      </c>
      <c r="X117" s="49" t="s">
        <v>489</v>
      </c>
      <c r="Y117" s="49" t="s">
        <v>489</v>
      </c>
      <c r="Z117" s="49" t="s">
        <v>489</v>
      </c>
      <c r="AA117" s="49" t="s">
        <v>489</v>
      </c>
      <c r="AB117" s="49" t="s">
        <v>489</v>
      </c>
      <c r="AC117" s="32" t="s">
        <v>489</v>
      </c>
    </row>
    <row r="118" spans="1:29" x14ac:dyDescent="0.2">
      <c r="A118" s="351"/>
      <c r="B118" s="355"/>
      <c r="C118" s="49" t="s">
        <v>199</v>
      </c>
      <c r="D118" s="49" t="s">
        <v>407</v>
      </c>
      <c r="E118" s="189">
        <v>55</v>
      </c>
      <c r="F118" s="187"/>
      <c r="G118" s="187"/>
      <c r="H118" s="187" t="s">
        <v>489</v>
      </c>
      <c r="I118" s="187" t="s">
        <v>489</v>
      </c>
      <c r="J118" s="187" t="s">
        <v>489</v>
      </c>
      <c r="K118" s="187" t="s">
        <v>489</v>
      </c>
      <c r="L118" s="187" t="s">
        <v>489</v>
      </c>
      <c r="M118" s="187" t="s">
        <v>489</v>
      </c>
      <c r="N118" s="187" t="s">
        <v>489</v>
      </c>
      <c r="O118" s="187" t="s">
        <v>489</v>
      </c>
      <c r="P118" s="187" t="s">
        <v>489</v>
      </c>
      <c r="Q118" s="49" t="s">
        <v>489</v>
      </c>
      <c r="R118" s="49" t="s">
        <v>489</v>
      </c>
      <c r="S118" s="49" t="s">
        <v>489</v>
      </c>
      <c r="T118" s="49" t="s">
        <v>489</v>
      </c>
      <c r="U118" s="49" t="s">
        <v>489</v>
      </c>
      <c r="V118" s="49" t="s">
        <v>489</v>
      </c>
      <c r="W118" s="49" t="s">
        <v>489</v>
      </c>
      <c r="X118" s="49" t="s">
        <v>489</v>
      </c>
      <c r="Y118" s="49" t="s">
        <v>489</v>
      </c>
      <c r="Z118" s="49" t="s">
        <v>489</v>
      </c>
      <c r="AA118" s="49" t="s">
        <v>489</v>
      </c>
      <c r="AB118" s="49" t="s">
        <v>489</v>
      </c>
      <c r="AC118" s="32" t="s">
        <v>489</v>
      </c>
    </row>
    <row r="119" spans="1:29" x14ac:dyDescent="0.2">
      <c r="A119" s="351"/>
      <c r="B119" s="355"/>
      <c r="C119" s="354" t="s">
        <v>158</v>
      </c>
      <c r="D119" s="354"/>
      <c r="E119" s="190">
        <f>SUM(E115:E118)</f>
        <v>175</v>
      </c>
      <c r="F119" s="190">
        <f t="shared" ref="F119:G119" si="56">SUM(F115:F118)</f>
        <v>70</v>
      </c>
      <c r="G119" s="190">
        <f t="shared" si="56"/>
        <v>110</v>
      </c>
      <c r="H119" s="190" t="s">
        <v>489</v>
      </c>
      <c r="I119" s="190" t="s">
        <v>489</v>
      </c>
      <c r="J119" s="190" t="s">
        <v>489</v>
      </c>
      <c r="K119" s="190" t="s">
        <v>489</v>
      </c>
      <c r="L119" s="190" t="s">
        <v>489</v>
      </c>
      <c r="M119" s="190" t="s">
        <v>489</v>
      </c>
      <c r="N119" s="190" t="s">
        <v>489</v>
      </c>
      <c r="O119" s="190" t="s">
        <v>489</v>
      </c>
      <c r="P119" s="190" t="s">
        <v>489</v>
      </c>
      <c r="Q119" s="190" t="s">
        <v>489</v>
      </c>
      <c r="R119" s="190" t="s">
        <v>489</v>
      </c>
      <c r="S119" s="31" t="s">
        <v>489</v>
      </c>
      <c r="T119" s="31" t="s">
        <v>489</v>
      </c>
      <c r="U119" s="31" t="s">
        <v>489</v>
      </c>
      <c r="V119" s="31" t="s">
        <v>489</v>
      </c>
      <c r="W119" s="31" t="s">
        <v>489</v>
      </c>
      <c r="X119" s="31" t="s">
        <v>489</v>
      </c>
      <c r="Y119" s="31" t="s">
        <v>489</v>
      </c>
      <c r="Z119" s="31" t="s">
        <v>489</v>
      </c>
      <c r="AA119" s="31" t="s">
        <v>489</v>
      </c>
      <c r="AB119" s="31" t="s">
        <v>489</v>
      </c>
      <c r="AC119" s="31" t="s">
        <v>489</v>
      </c>
    </row>
    <row r="120" spans="1:29" x14ac:dyDescent="0.2">
      <c r="A120" s="351"/>
      <c r="B120" s="355"/>
      <c r="C120" s="354" t="s">
        <v>157</v>
      </c>
      <c r="D120" s="354"/>
      <c r="E120" s="191">
        <f>E119/E$155</f>
        <v>0.28735632183908044</v>
      </c>
      <c r="F120" s="33">
        <f t="shared" ref="F120:G120" si="57">F119/F$155</f>
        <v>0.13333333333333333</v>
      </c>
      <c r="G120" s="33">
        <f t="shared" si="57"/>
        <v>0.16845329249617153</v>
      </c>
      <c r="H120" s="33" t="s">
        <v>489</v>
      </c>
      <c r="I120" s="33" t="s">
        <v>489</v>
      </c>
      <c r="J120" s="33" t="s">
        <v>489</v>
      </c>
      <c r="K120" s="33" t="s">
        <v>489</v>
      </c>
      <c r="L120" s="33" t="s">
        <v>489</v>
      </c>
      <c r="M120" s="33" t="s">
        <v>489</v>
      </c>
      <c r="N120" s="33" t="s">
        <v>489</v>
      </c>
      <c r="O120" s="33" t="s">
        <v>489</v>
      </c>
      <c r="P120" s="33" t="s">
        <v>489</v>
      </c>
      <c r="Q120" s="33" t="s">
        <v>489</v>
      </c>
      <c r="R120" s="33" t="s">
        <v>489</v>
      </c>
      <c r="S120" s="33" t="s">
        <v>489</v>
      </c>
      <c r="T120" s="33" t="s">
        <v>489</v>
      </c>
      <c r="U120" s="33" t="s">
        <v>489</v>
      </c>
      <c r="V120" s="33" t="s">
        <v>489</v>
      </c>
      <c r="W120" s="33" t="s">
        <v>489</v>
      </c>
      <c r="X120" s="33" t="s">
        <v>489</v>
      </c>
      <c r="Y120" s="33" t="s">
        <v>489</v>
      </c>
      <c r="Z120" s="33" t="s">
        <v>489</v>
      </c>
      <c r="AA120" s="33" t="s">
        <v>489</v>
      </c>
      <c r="AB120" s="33" t="s">
        <v>489</v>
      </c>
      <c r="AC120" s="33" t="s">
        <v>489</v>
      </c>
    </row>
    <row r="121" spans="1:29" x14ac:dyDescent="0.2">
      <c r="A121" s="351"/>
      <c r="B121" s="355" t="s">
        <v>182</v>
      </c>
      <c r="C121" s="49" t="s">
        <v>194</v>
      </c>
      <c r="D121" s="49" t="s">
        <v>407</v>
      </c>
      <c r="E121" s="189">
        <v>125</v>
      </c>
      <c r="F121" s="187">
        <v>125</v>
      </c>
      <c r="G121" s="187">
        <v>16</v>
      </c>
      <c r="H121" s="187" t="s">
        <v>489</v>
      </c>
      <c r="I121" s="187" t="s">
        <v>489</v>
      </c>
      <c r="J121" s="187" t="s">
        <v>489</v>
      </c>
      <c r="K121" s="187" t="s">
        <v>489</v>
      </c>
      <c r="L121" s="187" t="s">
        <v>489</v>
      </c>
      <c r="M121" s="187" t="s">
        <v>489</v>
      </c>
      <c r="N121" s="187" t="s">
        <v>489</v>
      </c>
      <c r="O121" s="187" t="s">
        <v>489</v>
      </c>
      <c r="P121" s="187" t="s">
        <v>489</v>
      </c>
      <c r="Q121" s="49" t="s">
        <v>489</v>
      </c>
      <c r="R121" s="49" t="s">
        <v>489</v>
      </c>
      <c r="S121" s="49" t="s">
        <v>489</v>
      </c>
      <c r="T121" s="49" t="s">
        <v>489</v>
      </c>
      <c r="U121" s="49" t="s">
        <v>489</v>
      </c>
      <c r="V121" s="49" t="s">
        <v>489</v>
      </c>
      <c r="W121" s="49" t="s">
        <v>489</v>
      </c>
      <c r="X121" s="49" t="s">
        <v>489</v>
      </c>
      <c r="Y121" s="49" t="s">
        <v>489</v>
      </c>
      <c r="Z121" s="49" t="s">
        <v>489</v>
      </c>
      <c r="AA121" s="49" t="s">
        <v>489</v>
      </c>
      <c r="AB121" s="49" t="s">
        <v>489</v>
      </c>
      <c r="AC121" s="32" t="s">
        <v>489</v>
      </c>
    </row>
    <row r="122" spans="1:29" x14ac:dyDescent="0.2">
      <c r="A122" s="351"/>
      <c r="B122" s="355"/>
      <c r="C122" s="49" t="s">
        <v>195</v>
      </c>
      <c r="D122" s="49" t="s">
        <v>407</v>
      </c>
      <c r="E122" s="189"/>
      <c r="F122" s="187"/>
      <c r="G122" s="187"/>
      <c r="H122" s="187" t="s">
        <v>489</v>
      </c>
      <c r="I122" s="187" t="s">
        <v>489</v>
      </c>
      <c r="J122" s="187" t="s">
        <v>489</v>
      </c>
      <c r="K122" s="187" t="s">
        <v>489</v>
      </c>
      <c r="L122" s="187" t="s">
        <v>489</v>
      </c>
      <c r="M122" s="187" t="s">
        <v>489</v>
      </c>
      <c r="N122" s="187" t="s">
        <v>489</v>
      </c>
      <c r="O122" s="187" t="s">
        <v>489</v>
      </c>
      <c r="P122" s="187" t="s">
        <v>489</v>
      </c>
      <c r="Q122" s="49" t="s">
        <v>489</v>
      </c>
      <c r="R122" s="49" t="s">
        <v>489</v>
      </c>
      <c r="S122" s="49" t="s">
        <v>489</v>
      </c>
      <c r="T122" s="49" t="s">
        <v>489</v>
      </c>
      <c r="U122" s="49" t="s">
        <v>489</v>
      </c>
      <c r="V122" s="49" t="s">
        <v>489</v>
      </c>
      <c r="W122" s="49" t="s">
        <v>489</v>
      </c>
      <c r="X122" s="49" t="s">
        <v>489</v>
      </c>
      <c r="Y122" s="49" t="s">
        <v>489</v>
      </c>
      <c r="Z122" s="49" t="s">
        <v>489</v>
      </c>
      <c r="AA122" s="49" t="s">
        <v>489</v>
      </c>
      <c r="AB122" s="49" t="s">
        <v>489</v>
      </c>
      <c r="AC122" s="32" t="s">
        <v>489</v>
      </c>
    </row>
    <row r="123" spans="1:29" x14ac:dyDescent="0.2">
      <c r="A123" s="351"/>
      <c r="B123" s="355"/>
      <c r="C123" s="49" t="s">
        <v>196</v>
      </c>
      <c r="D123" s="49" t="s">
        <v>407</v>
      </c>
      <c r="E123" s="189"/>
      <c r="F123" s="187">
        <v>15</v>
      </c>
      <c r="G123" s="187">
        <v>129</v>
      </c>
      <c r="H123" s="187" t="s">
        <v>489</v>
      </c>
      <c r="I123" s="187" t="s">
        <v>489</v>
      </c>
      <c r="J123" s="187" t="s">
        <v>489</v>
      </c>
      <c r="K123" s="187" t="s">
        <v>489</v>
      </c>
      <c r="L123" s="187" t="s">
        <v>489</v>
      </c>
      <c r="M123" s="187" t="s">
        <v>489</v>
      </c>
      <c r="N123" s="187" t="s">
        <v>489</v>
      </c>
      <c r="O123" s="187" t="s">
        <v>489</v>
      </c>
      <c r="P123" s="187" t="s">
        <v>489</v>
      </c>
      <c r="Q123" s="49" t="s">
        <v>489</v>
      </c>
      <c r="R123" s="49" t="s">
        <v>489</v>
      </c>
      <c r="S123" s="49" t="s">
        <v>489</v>
      </c>
      <c r="T123" s="49" t="s">
        <v>489</v>
      </c>
      <c r="U123" s="49" t="s">
        <v>489</v>
      </c>
      <c r="V123" s="49" t="s">
        <v>489</v>
      </c>
      <c r="W123" s="49" t="s">
        <v>489</v>
      </c>
      <c r="X123" s="49" t="s">
        <v>489</v>
      </c>
      <c r="Y123" s="49" t="s">
        <v>489</v>
      </c>
      <c r="Z123" s="49" t="s">
        <v>489</v>
      </c>
      <c r="AA123" s="49" t="s">
        <v>489</v>
      </c>
      <c r="AB123" s="49" t="s">
        <v>489</v>
      </c>
      <c r="AC123" s="32" t="s">
        <v>489</v>
      </c>
    </row>
    <row r="124" spans="1:29" x14ac:dyDescent="0.2">
      <c r="A124" s="351"/>
      <c r="B124" s="355"/>
      <c r="C124" s="354" t="s">
        <v>158</v>
      </c>
      <c r="D124" s="354"/>
      <c r="E124" s="190">
        <f>SUM(E121:E123)</f>
        <v>125</v>
      </c>
      <c r="F124" s="31">
        <f t="shared" ref="F124:G124" si="58">SUM(F121:F123)</f>
        <v>140</v>
      </c>
      <c r="G124" s="31">
        <f t="shared" si="58"/>
        <v>145</v>
      </c>
      <c r="H124" s="31" t="s">
        <v>489</v>
      </c>
      <c r="I124" s="31" t="s">
        <v>489</v>
      </c>
      <c r="J124" s="31" t="s">
        <v>489</v>
      </c>
      <c r="K124" s="31" t="s">
        <v>489</v>
      </c>
      <c r="L124" s="31" t="s">
        <v>489</v>
      </c>
      <c r="M124" s="31" t="s">
        <v>489</v>
      </c>
      <c r="N124" s="31" t="s">
        <v>489</v>
      </c>
      <c r="O124" s="31" t="s">
        <v>489</v>
      </c>
      <c r="P124" s="31" t="s">
        <v>489</v>
      </c>
      <c r="Q124" s="31" t="s">
        <v>489</v>
      </c>
      <c r="R124" s="31" t="s">
        <v>489</v>
      </c>
      <c r="S124" s="31" t="s">
        <v>489</v>
      </c>
      <c r="T124" s="31" t="s">
        <v>489</v>
      </c>
      <c r="U124" s="31" t="s">
        <v>489</v>
      </c>
      <c r="V124" s="31" t="s">
        <v>489</v>
      </c>
      <c r="W124" s="31" t="s">
        <v>489</v>
      </c>
      <c r="X124" s="31" t="s">
        <v>489</v>
      </c>
      <c r="Y124" s="31" t="s">
        <v>489</v>
      </c>
      <c r="Z124" s="31" t="s">
        <v>489</v>
      </c>
      <c r="AA124" s="31" t="s">
        <v>489</v>
      </c>
      <c r="AB124" s="31" t="s">
        <v>489</v>
      </c>
      <c r="AC124" s="31" t="s">
        <v>489</v>
      </c>
    </row>
    <row r="125" spans="1:29" x14ac:dyDescent="0.2">
      <c r="A125" s="351"/>
      <c r="B125" s="355"/>
      <c r="C125" s="354" t="s">
        <v>157</v>
      </c>
      <c r="D125" s="354"/>
      <c r="E125" s="191">
        <f>E124/E$155</f>
        <v>0.20525451559934318</v>
      </c>
      <c r="F125" s="33">
        <f t="shared" ref="F125:G125" si="59">F124/F$155</f>
        <v>0.26666666666666666</v>
      </c>
      <c r="G125" s="33">
        <f t="shared" si="59"/>
        <v>0.222052067381317</v>
      </c>
      <c r="H125" s="33" t="s">
        <v>489</v>
      </c>
      <c r="I125" s="33" t="s">
        <v>489</v>
      </c>
      <c r="J125" s="33" t="s">
        <v>489</v>
      </c>
      <c r="K125" s="33" t="s">
        <v>489</v>
      </c>
      <c r="L125" s="33" t="s">
        <v>489</v>
      </c>
      <c r="M125" s="33" t="s">
        <v>489</v>
      </c>
      <c r="N125" s="33" t="s">
        <v>489</v>
      </c>
      <c r="O125" s="33" t="s">
        <v>489</v>
      </c>
      <c r="P125" s="33" t="s">
        <v>489</v>
      </c>
      <c r="Q125" s="33" t="s">
        <v>489</v>
      </c>
      <c r="R125" s="33" t="s">
        <v>489</v>
      </c>
      <c r="S125" s="33" t="s">
        <v>489</v>
      </c>
      <c r="T125" s="33" t="s">
        <v>489</v>
      </c>
      <c r="U125" s="33" t="s">
        <v>489</v>
      </c>
      <c r="V125" s="33" t="s">
        <v>489</v>
      </c>
      <c r="W125" s="33" t="s">
        <v>489</v>
      </c>
      <c r="X125" s="33" t="s">
        <v>489</v>
      </c>
      <c r="Y125" s="33" t="s">
        <v>489</v>
      </c>
      <c r="Z125" s="33" t="s">
        <v>489</v>
      </c>
      <c r="AA125" s="33" t="s">
        <v>489</v>
      </c>
      <c r="AB125" s="33" t="s">
        <v>489</v>
      </c>
      <c r="AC125" s="33" t="s">
        <v>489</v>
      </c>
    </row>
    <row r="126" spans="1:29" x14ac:dyDescent="0.2">
      <c r="A126" s="351"/>
      <c r="B126" s="355" t="s">
        <v>83</v>
      </c>
      <c r="C126" s="49" t="s">
        <v>200</v>
      </c>
      <c r="D126" s="49" t="s">
        <v>408</v>
      </c>
      <c r="E126" s="189"/>
      <c r="F126" s="187"/>
      <c r="G126" s="187"/>
      <c r="H126" s="187" t="s">
        <v>489</v>
      </c>
      <c r="I126" s="187" t="s">
        <v>489</v>
      </c>
      <c r="J126" s="187" t="s">
        <v>489</v>
      </c>
      <c r="K126" s="187" t="s">
        <v>489</v>
      </c>
      <c r="L126" s="187" t="s">
        <v>489</v>
      </c>
      <c r="M126" s="187" t="s">
        <v>489</v>
      </c>
      <c r="N126" s="187" t="s">
        <v>489</v>
      </c>
      <c r="O126" s="187" t="s">
        <v>489</v>
      </c>
      <c r="P126" s="187" t="s">
        <v>489</v>
      </c>
      <c r="Q126" s="49" t="s">
        <v>489</v>
      </c>
      <c r="R126" s="49" t="s">
        <v>489</v>
      </c>
      <c r="S126" s="49" t="s">
        <v>489</v>
      </c>
      <c r="T126" s="49" t="s">
        <v>489</v>
      </c>
      <c r="U126" s="49" t="s">
        <v>489</v>
      </c>
      <c r="V126" s="49" t="s">
        <v>489</v>
      </c>
      <c r="W126" s="49" t="s">
        <v>489</v>
      </c>
      <c r="X126" s="49" t="s">
        <v>489</v>
      </c>
      <c r="Y126" s="49" t="s">
        <v>489</v>
      </c>
      <c r="Z126" s="49" t="s">
        <v>489</v>
      </c>
      <c r="AA126" s="49" t="s">
        <v>489</v>
      </c>
      <c r="AB126" s="49" t="s">
        <v>489</v>
      </c>
      <c r="AC126" s="32" t="s">
        <v>489</v>
      </c>
    </row>
    <row r="127" spans="1:29" x14ac:dyDescent="0.2">
      <c r="A127" s="351"/>
      <c r="B127" s="355"/>
      <c r="C127" s="49" t="s">
        <v>201</v>
      </c>
      <c r="D127" s="49" t="s">
        <v>408</v>
      </c>
      <c r="E127" s="189"/>
      <c r="F127" s="187"/>
      <c r="G127" s="187"/>
      <c r="H127" s="187" t="s">
        <v>489</v>
      </c>
      <c r="I127" s="187" t="s">
        <v>489</v>
      </c>
      <c r="J127" s="187" t="s">
        <v>489</v>
      </c>
      <c r="K127" s="187" t="s">
        <v>489</v>
      </c>
      <c r="L127" s="187" t="s">
        <v>489</v>
      </c>
      <c r="M127" s="187" t="s">
        <v>489</v>
      </c>
      <c r="N127" s="187" t="s">
        <v>489</v>
      </c>
      <c r="O127" s="187" t="s">
        <v>489</v>
      </c>
      <c r="P127" s="187" t="s">
        <v>489</v>
      </c>
      <c r="Q127" s="49" t="s">
        <v>489</v>
      </c>
      <c r="R127" s="49" t="s">
        <v>489</v>
      </c>
      <c r="S127" s="49" t="s">
        <v>489</v>
      </c>
      <c r="T127" s="49" t="s">
        <v>489</v>
      </c>
      <c r="U127" s="49" t="s">
        <v>489</v>
      </c>
      <c r="V127" s="49" t="s">
        <v>489</v>
      </c>
      <c r="W127" s="49" t="s">
        <v>489</v>
      </c>
      <c r="X127" s="49" t="s">
        <v>489</v>
      </c>
      <c r="Y127" s="49" t="s">
        <v>489</v>
      </c>
      <c r="Z127" s="49" t="s">
        <v>489</v>
      </c>
      <c r="AA127" s="49" t="s">
        <v>489</v>
      </c>
      <c r="AB127" s="49" t="s">
        <v>489</v>
      </c>
      <c r="AC127" s="32" t="s">
        <v>489</v>
      </c>
    </row>
    <row r="128" spans="1:29" x14ac:dyDescent="0.2">
      <c r="A128" s="351"/>
      <c r="B128" s="355"/>
      <c r="C128" s="49" t="s">
        <v>202</v>
      </c>
      <c r="D128" s="49" t="s">
        <v>408</v>
      </c>
      <c r="E128" s="189">
        <v>244</v>
      </c>
      <c r="F128" s="187">
        <v>245</v>
      </c>
      <c r="G128" s="187">
        <v>341</v>
      </c>
      <c r="H128" s="187" t="s">
        <v>489</v>
      </c>
      <c r="I128" s="187" t="s">
        <v>489</v>
      </c>
      <c r="J128" s="187" t="s">
        <v>489</v>
      </c>
      <c r="K128" s="187" t="s">
        <v>489</v>
      </c>
      <c r="L128" s="187" t="s">
        <v>489</v>
      </c>
      <c r="M128" s="187" t="s">
        <v>489</v>
      </c>
      <c r="N128" s="187" t="s">
        <v>489</v>
      </c>
      <c r="O128" s="187" t="s">
        <v>489</v>
      </c>
      <c r="P128" s="187" t="s">
        <v>489</v>
      </c>
      <c r="Q128" s="49" t="s">
        <v>489</v>
      </c>
      <c r="R128" s="49" t="s">
        <v>489</v>
      </c>
      <c r="S128" s="49" t="s">
        <v>489</v>
      </c>
      <c r="T128" s="49" t="s">
        <v>489</v>
      </c>
      <c r="U128" s="49" t="s">
        <v>489</v>
      </c>
      <c r="V128" s="49" t="s">
        <v>489</v>
      </c>
      <c r="W128" s="49" t="s">
        <v>489</v>
      </c>
      <c r="X128" s="49" t="s">
        <v>489</v>
      </c>
      <c r="Y128" s="49" t="s">
        <v>489</v>
      </c>
      <c r="Z128" s="49" t="s">
        <v>489</v>
      </c>
      <c r="AA128" s="49" t="s">
        <v>489</v>
      </c>
      <c r="AB128" s="49" t="s">
        <v>489</v>
      </c>
      <c r="AC128" s="32" t="s">
        <v>489</v>
      </c>
    </row>
    <row r="129" spans="1:29" x14ac:dyDescent="0.2">
      <c r="A129" s="351"/>
      <c r="B129" s="355"/>
      <c r="C129" s="49" t="s">
        <v>203</v>
      </c>
      <c r="D129" s="49" t="s">
        <v>408</v>
      </c>
      <c r="E129" s="189"/>
      <c r="F129" s="187"/>
      <c r="G129" s="187"/>
      <c r="H129" s="187" t="s">
        <v>489</v>
      </c>
      <c r="I129" s="187" t="s">
        <v>489</v>
      </c>
      <c r="J129" s="187" t="s">
        <v>489</v>
      </c>
      <c r="K129" s="187" t="s">
        <v>489</v>
      </c>
      <c r="L129" s="187" t="s">
        <v>489</v>
      </c>
      <c r="M129" s="187" t="s">
        <v>489</v>
      </c>
      <c r="N129" s="187" t="s">
        <v>489</v>
      </c>
      <c r="O129" s="187" t="s">
        <v>489</v>
      </c>
      <c r="P129" s="187" t="s">
        <v>489</v>
      </c>
      <c r="Q129" s="49" t="s">
        <v>489</v>
      </c>
      <c r="R129" s="49" t="s">
        <v>489</v>
      </c>
      <c r="S129" s="49" t="s">
        <v>489</v>
      </c>
      <c r="T129" s="49" t="s">
        <v>489</v>
      </c>
      <c r="U129" s="49" t="s">
        <v>489</v>
      </c>
      <c r="V129" s="49" t="s">
        <v>489</v>
      </c>
      <c r="W129" s="49" t="s">
        <v>489</v>
      </c>
      <c r="X129" s="49" t="s">
        <v>489</v>
      </c>
      <c r="Y129" s="49" t="s">
        <v>489</v>
      </c>
      <c r="Z129" s="49" t="s">
        <v>489</v>
      </c>
      <c r="AA129" s="49" t="s">
        <v>489</v>
      </c>
      <c r="AB129" s="49" t="s">
        <v>489</v>
      </c>
      <c r="AC129" s="32" t="s">
        <v>489</v>
      </c>
    </row>
    <row r="130" spans="1:29" x14ac:dyDescent="0.2">
      <c r="A130" s="351"/>
      <c r="B130" s="355"/>
      <c r="C130" s="354" t="s">
        <v>158</v>
      </c>
      <c r="D130" s="354"/>
      <c r="E130" s="190">
        <f>SUM(E126:E129)</f>
        <v>244</v>
      </c>
      <c r="F130" s="31">
        <f t="shared" ref="F130:G130" si="60">SUM(F126:F129)</f>
        <v>245</v>
      </c>
      <c r="G130" s="31">
        <f t="shared" si="60"/>
        <v>341</v>
      </c>
      <c r="H130" s="31" t="s">
        <v>489</v>
      </c>
      <c r="I130" s="31" t="s">
        <v>489</v>
      </c>
      <c r="J130" s="31" t="s">
        <v>489</v>
      </c>
      <c r="K130" s="31" t="s">
        <v>489</v>
      </c>
      <c r="L130" s="31" t="s">
        <v>489</v>
      </c>
      <c r="M130" s="31" t="s">
        <v>489</v>
      </c>
      <c r="N130" s="31" t="s">
        <v>489</v>
      </c>
      <c r="O130" s="31" t="s">
        <v>489</v>
      </c>
      <c r="P130" s="31" t="s">
        <v>489</v>
      </c>
      <c r="Q130" s="31" t="s">
        <v>489</v>
      </c>
      <c r="R130" s="31" t="s">
        <v>489</v>
      </c>
      <c r="S130" s="31" t="s">
        <v>489</v>
      </c>
      <c r="T130" s="31" t="s">
        <v>489</v>
      </c>
      <c r="U130" s="31" t="s">
        <v>489</v>
      </c>
      <c r="V130" s="31" t="s">
        <v>489</v>
      </c>
      <c r="W130" s="31" t="s">
        <v>489</v>
      </c>
      <c r="X130" s="31" t="s">
        <v>489</v>
      </c>
      <c r="Y130" s="31" t="s">
        <v>489</v>
      </c>
      <c r="Z130" s="31" t="s">
        <v>489</v>
      </c>
      <c r="AA130" s="31" t="s">
        <v>489</v>
      </c>
      <c r="AB130" s="31" t="s">
        <v>489</v>
      </c>
      <c r="AC130" s="31" t="s">
        <v>489</v>
      </c>
    </row>
    <row r="131" spans="1:29" x14ac:dyDescent="0.2">
      <c r="A131" s="351"/>
      <c r="B131" s="355"/>
      <c r="C131" s="354" t="s">
        <v>157</v>
      </c>
      <c r="D131" s="354"/>
      <c r="E131" s="191">
        <f>E130/E$155</f>
        <v>0.40065681444991791</v>
      </c>
      <c r="F131" s="33">
        <f t="shared" ref="F131:G131" si="61">F130/F$155</f>
        <v>0.46666666666666667</v>
      </c>
      <c r="G131" s="33">
        <f t="shared" si="61"/>
        <v>0.52220520673813176</v>
      </c>
      <c r="H131" s="33" t="s">
        <v>489</v>
      </c>
      <c r="I131" s="33" t="s">
        <v>489</v>
      </c>
      <c r="J131" s="33" t="s">
        <v>489</v>
      </c>
      <c r="K131" s="33" t="s">
        <v>489</v>
      </c>
      <c r="L131" s="33" t="s">
        <v>489</v>
      </c>
      <c r="M131" s="33" t="s">
        <v>489</v>
      </c>
      <c r="N131" s="33" t="s">
        <v>489</v>
      </c>
      <c r="O131" s="33" t="s">
        <v>489</v>
      </c>
      <c r="P131" s="33" t="s">
        <v>489</v>
      </c>
      <c r="Q131" s="33" t="s">
        <v>489</v>
      </c>
      <c r="R131" s="33" t="s">
        <v>489</v>
      </c>
      <c r="S131" s="33" t="s">
        <v>489</v>
      </c>
      <c r="T131" s="33" t="s">
        <v>489</v>
      </c>
      <c r="U131" s="33" t="s">
        <v>489</v>
      </c>
      <c r="V131" s="33" t="s">
        <v>489</v>
      </c>
      <c r="W131" s="33" t="s">
        <v>489</v>
      </c>
      <c r="X131" s="33" t="s">
        <v>489</v>
      </c>
      <c r="Y131" s="33" t="s">
        <v>489</v>
      </c>
      <c r="Z131" s="33" t="s">
        <v>489</v>
      </c>
      <c r="AA131" s="33" t="s">
        <v>489</v>
      </c>
      <c r="AB131" s="33" t="s">
        <v>489</v>
      </c>
      <c r="AC131" s="33" t="s">
        <v>489</v>
      </c>
    </row>
    <row r="132" spans="1:29" x14ac:dyDescent="0.2">
      <c r="A132" s="351"/>
      <c r="B132" s="355" t="s">
        <v>90</v>
      </c>
      <c r="C132" s="49" t="s">
        <v>204</v>
      </c>
      <c r="D132" s="49" t="s">
        <v>407</v>
      </c>
      <c r="E132" s="189">
        <v>20</v>
      </c>
      <c r="F132" s="187">
        <v>20</v>
      </c>
      <c r="G132" s="187">
        <v>10</v>
      </c>
      <c r="H132" s="187" t="s">
        <v>489</v>
      </c>
      <c r="I132" s="187" t="s">
        <v>489</v>
      </c>
      <c r="J132" s="187" t="s">
        <v>489</v>
      </c>
      <c r="K132" s="187" t="s">
        <v>489</v>
      </c>
      <c r="L132" s="187" t="s">
        <v>489</v>
      </c>
      <c r="M132" s="187" t="s">
        <v>489</v>
      </c>
      <c r="N132" s="187" t="s">
        <v>489</v>
      </c>
      <c r="O132" s="187" t="s">
        <v>489</v>
      </c>
      <c r="P132" s="187" t="s">
        <v>489</v>
      </c>
      <c r="Q132" s="49" t="s">
        <v>489</v>
      </c>
      <c r="R132" s="49" t="s">
        <v>489</v>
      </c>
      <c r="S132" s="49" t="s">
        <v>489</v>
      </c>
      <c r="T132" s="49" t="s">
        <v>489</v>
      </c>
      <c r="U132" s="49" t="s">
        <v>489</v>
      </c>
      <c r="V132" s="49" t="s">
        <v>489</v>
      </c>
      <c r="W132" s="49" t="s">
        <v>489</v>
      </c>
      <c r="X132" s="49" t="s">
        <v>489</v>
      </c>
      <c r="Y132" s="49" t="s">
        <v>489</v>
      </c>
      <c r="Z132" s="49" t="s">
        <v>489</v>
      </c>
      <c r="AA132" s="49" t="s">
        <v>489</v>
      </c>
      <c r="AB132" s="49" t="s">
        <v>489</v>
      </c>
      <c r="AC132" s="32" t="s">
        <v>489</v>
      </c>
    </row>
    <row r="133" spans="1:29" x14ac:dyDescent="0.2">
      <c r="A133" s="351"/>
      <c r="B133" s="355"/>
      <c r="C133" s="354" t="s">
        <v>158</v>
      </c>
      <c r="D133" s="354"/>
      <c r="E133" s="190">
        <f>SUM(E132)</f>
        <v>20</v>
      </c>
      <c r="F133" s="31">
        <f t="shared" ref="F133:G133" si="62">SUM(F132)</f>
        <v>20</v>
      </c>
      <c r="G133" s="31">
        <f t="shared" si="62"/>
        <v>10</v>
      </c>
      <c r="H133" s="31" t="s">
        <v>489</v>
      </c>
      <c r="I133" s="31" t="s">
        <v>489</v>
      </c>
      <c r="J133" s="31" t="s">
        <v>489</v>
      </c>
      <c r="K133" s="31" t="s">
        <v>489</v>
      </c>
      <c r="L133" s="31" t="s">
        <v>489</v>
      </c>
      <c r="M133" s="31" t="s">
        <v>489</v>
      </c>
      <c r="N133" s="31" t="s">
        <v>489</v>
      </c>
      <c r="O133" s="31" t="s">
        <v>489</v>
      </c>
      <c r="P133" s="31" t="s">
        <v>489</v>
      </c>
      <c r="Q133" s="31" t="s">
        <v>489</v>
      </c>
      <c r="R133" s="31" t="s">
        <v>489</v>
      </c>
      <c r="S133" s="31" t="s">
        <v>489</v>
      </c>
      <c r="T133" s="31" t="s">
        <v>489</v>
      </c>
      <c r="U133" s="31" t="s">
        <v>489</v>
      </c>
      <c r="V133" s="31" t="s">
        <v>489</v>
      </c>
      <c r="W133" s="31" t="s">
        <v>489</v>
      </c>
      <c r="X133" s="31" t="s">
        <v>489</v>
      </c>
      <c r="Y133" s="31" t="s">
        <v>489</v>
      </c>
      <c r="Z133" s="31" t="s">
        <v>489</v>
      </c>
      <c r="AA133" s="31" t="s">
        <v>489</v>
      </c>
      <c r="AB133" s="31" t="s">
        <v>489</v>
      </c>
      <c r="AC133" s="31" t="s">
        <v>489</v>
      </c>
    </row>
    <row r="134" spans="1:29" x14ac:dyDescent="0.2">
      <c r="A134" s="351"/>
      <c r="B134" s="355"/>
      <c r="C134" s="354" t="s">
        <v>157</v>
      </c>
      <c r="D134" s="354"/>
      <c r="E134" s="191">
        <f>E133/E$155</f>
        <v>3.2840722495894911E-2</v>
      </c>
      <c r="F134" s="33">
        <f t="shared" ref="F134:G134" si="63">F133/F$155</f>
        <v>3.8095238095238099E-2</v>
      </c>
      <c r="G134" s="33">
        <f t="shared" si="63"/>
        <v>1.5313935681470138E-2</v>
      </c>
      <c r="H134" s="33" t="s">
        <v>489</v>
      </c>
      <c r="I134" s="33" t="s">
        <v>489</v>
      </c>
      <c r="J134" s="33" t="s">
        <v>489</v>
      </c>
      <c r="K134" s="33" t="s">
        <v>489</v>
      </c>
      <c r="L134" s="33" t="s">
        <v>489</v>
      </c>
      <c r="M134" s="33" t="s">
        <v>489</v>
      </c>
      <c r="N134" s="33" t="s">
        <v>489</v>
      </c>
      <c r="O134" s="33" t="s">
        <v>489</v>
      </c>
      <c r="P134" s="33" t="s">
        <v>489</v>
      </c>
      <c r="Q134" s="33" t="s">
        <v>489</v>
      </c>
      <c r="R134" s="33" t="s">
        <v>489</v>
      </c>
      <c r="S134" s="33" t="s">
        <v>489</v>
      </c>
      <c r="T134" s="33" t="s">
        <v>489</v>
      </c>
      <c r="U134" s="33" t="s">
        <v>489</v>
      </c>
      <c r="V134" s="33" t="s">
        <v>489</v>
      </c>
      <c r="W134" s="33" t="s">
        <v>489</v>
      </c>
      <c r="X134" s="33" t="s">
        <v>489</v>
      </c>
      <c r="Y134" s="33" t="s">
        <v>489</v>
      </c>
      <c r="Z134" s="33" t="s">
        <v>489</v>
      </c>
      <c r="AA134" s="33" t="s">
        <v>489</v>
      </c>
      <c r="AB134" s="33" t="s">
        <v>489</v>
      </c>
      <c r="AC134" s="33" t="s">
        <v>489</v>
      </c>
    </row>
    <row r="135" spans="1:29" x14ac:dyDescent="0.2">
      <c r="A135" s="351"/>
      <c r="B135" s="355" t="s">
        <v>89</v>
      </c>
      <c r="C135" s="49" t="s">
        <v>205</v>
      </c>
      <c r="D135" s="49" t="s">
        <v>407</v>
      </c>
      <c r="E135" s="189"/>
      <c r="F135" s="187"/>
      <c r="G135" s="187">
        <v>2</v>
      </c>
      <c r="H135" s="187" t="s">
        <v>489</v>
      </c>
      <c r="I135" s="187" t="s">
        <v>489</v>
      </c>
      <c r="J135" s="187" t="s">
        <v>489</v>
      </c>
      <c r="K135" s="187" t="s">
        <v>489</v>
      </c>
      <c r="L135" s="187" t="s">
        <v>489</v>
      </c>
      <c r="M135" s="187" t="s">
        <v>489</v>
      </c>
      <c r="N135" s="187" t="s">
        <v>489</v>
      </c>
      <c r="O135" s="187" t="s">
        <v>489</v>
      </c>
      <c r="P135" s="187" t="s">
        <v>489</v>
      </c>
      <c r="Q135" s="49" t="s">
        <v>489</v>
      </c>
      <c r="R135" s="49" t="s">
        <v>489</v>
      </c>
      <c r="S135" s="49" t="s">
        <v>489</v>
      </c>
      <c r="T135" s="49" t="s">
        <v>489</v>
      </c>
      <c r="U135" s="49" t="s">
        <v>489</v>
      </c>
      <c r="V135" s="49" t="s">
        <v>489</v>
      </c>
      <c r="W135" s="49" t="s">
        <v>489</v>
      </c>
      <c r="X135" s="49" t="s">
        <v>489</v>
      </c>
      <c r="Y135" s="49" t="s">
        <v>489</v>
      </c>
      <c r="Z135" s="49" t="s">
        <v>489</v>
      </c>
      <c r="AA135" s="49" t="s">
        <v>489</v>
      </c>
      <c r="AB135" s="49" t="s">
        <v>489</v>
      </c>
      <c r="AC135" s="32" t="s">
        <v>489</v>
      </c>
    </row>
    <row r="136" spans="1:29" x14ac:dyDescent="0.2">
      <c r="A136" s="351"/>
      <c r="B136" s="355"/>
      <c r="C136" s="49" t="s">
        <v>206</v>
      </c>
      <c r="D136" s="49" t="s">
        <v>407</v>
      </c>
      <c r="E136" s="189">
        <v>25</v>
      </c>
      <c r="F136" s="187"/>
      <c r="G136" s="187">
        <v>20</v>
      </c>
      <c r="H136" s="187" t="s">
        <v>489</v>
      </c>
      <c r="I136" s="187" t="s">
        <v>489</v>
      </c>
      <c r="J136" s="187" t="s">
        <v>489</v>
      </c>
      <c r="K136" s="187" t="s">
        <v>489</v>
      </c>
      <c r="L136" s="187" t="s">
        <v>489</v>
      </c>
      <c r="M136" s="187" t="s">
        <v>489</v>
      </c>
      <c r="N136" s="187" t="s">
        <v>489</v>
      </c>
      <c r="O136" s="187" t="s">
        <v>489</v>
      </c>
      <c r="P136" s="187" t="s">
        <v>489</v>
      </c>
      <c r="Q136" s="49" t="s">
        <v>489</v>
      </c>
      <c r="R136" s="49" t="s">
        <v>489</v>
      </c>
      <c r="S136" s="49" t="s">
        <v>489</v>
      </c>
      <c r="T136" s="49" t="s">
        <v>489</v>
      </c>
      <c r="U136" s="49" t="s">
        <v>489</v>
      </c>
      <c r="V136" s="49" t="s">
        <v>489</v>
      </c>
      <c r="W136" s="49" t="s">
        <v>489</v>
      </c>
      <c r="X136" s="49" t="s">
        <v>489</v>
      </c>
      <c r="Y136" s="49" t="s">
        <v>489</v>
      </c>
      <c r="Z136" s="49" t="s">
        <v>489</v>
      </c>
      <c r="AA136" s="49" t="s">
        <v>489</v>
      </c>
      <c r="AB136" s="49" t="s">
        <v>489</v>
      </c>
      <c r="AC136" s="32" t="s">
        <v>489</v>
      </c>
    </row>
    <row r="137" spans="1:29" x14ac:dyDescent="0.2">
      <c r="A137" s="351"/>
      <c r="B137" s="355"/>
      <c r="C137" s="354" t="s">
        <v>158</v>
      </c>
      <c r="D137" s="354"/>
      <c r="E137" s="190">
        <f>SUM(E135:E136)</f>
        <v>25</v>
      </c>
      <c r="F137" s="31">
        <f t="shared" ref="F137:G137" si="64">SUM(F135:F136)</f>
        <v>0</v>
      </c>
      <c r="G137" s="31">
        <f t="shared" si="64"/>
        <v>22</v>
      </c>
      <c r="H137" s="31" t="s">
        <v>489</v>
      </c>
      <c r="I137" s="31" t="s">
        <v>489</v>
      </c>
      <c r="J137" s="31" t="s">
        <v>489</v>
      </c>
      <c r="K137" s="31" t="s">
        <v>489</v>
      </c>
      <c r="L137" s="31" t="s">
        <v>489</v>
      </c>
      <c r="M137" s="31" t="s">
        <v>489</v>
      </c>
      <c r="N137" s="31" t="s">
        <v>489</v>
      </c>
      <c r="O137" s="31" t="s">
        <v>489</v>
      </c>
      <c r="P137" s="31" t="s">
        <v>489</v>
      </c>
      <c r="Q137" s="31" t="s">
        <v>489</v>
      </c>
      <c r="R137" s="31" t="s">
        <v>489</v>
      </c>
      <c r="S137" s="31" t="s">
        <v>489</v>
      </c>
      <c r="T137" s="31" t="s">
        <v>489</v>
      </c>
      <c r="U137" s="31" t="s">
        <v>489</v>
      </c>
      <c r="V137" s="31" t="s">
        <v>489</v>
      </c>
      <c r="W137" s="31" t="s">
        <v>489</v>
      </c>
      <c r="X137" s="31" t="s">
        <v>489</v>
      </c>
      <c r="Y137" s="31" t="s">
        <v>489</v>
      </c>
      <c r="Z137" s="31" t="s">
        <v>489</v>
      </c>
      <c r="AA137" s="31" t="s">
        <v>489</v>
      </c>
      <c r="AB137" s="31" t="s">
        <v>489</v>
      </c>
      <c r="AC137" s="31" t="s">
        <v>489</v>
      </c>
    </row>
    <row r="138" spans="1:29" x14ac:dyDescent="0.2">
      <c r="A138" s="351"/>
      <c r="B138" s="355"/>
      <c r="C138" s="354" t="s">
        <v>157</v>
      </c>
      <c r="D138" s="354"/>
      <c r="E138" s="191">
        <f>E137/E$155</f>
        <v>4.1050903119868636E-2</v>
      </c>
      <c r="F138" s="33">
        <f t="shared" ref="F138:G138" si="65">F137/F$155</f>
        <v>0</v>
      </c>
      <c r="G138" s="33">
        <f t="shared" si="65"/>
        <v>3.3690658499234305E-2</v>
      </c>
      <c r="H138" s="33" t="s">
        <v>489</v>
      </c>
      <c r="I138" s="33" t="s">
        <v>489</v>
      </c>
      <c r="J138" s="33" t="s">
        <v>489</v>
      </c>
      <c r="K138" s="33" t="s">
        <v>489</v>
      </c>
      <c r="L138" s="33" t="s">
        <v>489</v>
      </c>
      <c r="M138" s="33" t="s">
        <v>489</v>
      </c>
      <c r="N138" s="33" t="s">
        <v>489</v>
      </c>
      <c r="O138" s="33" t="s">
        <v>489</v>
      </c>
      <c r="P138" s="33" t="s">
        <v>489</v>
      </c>
      <c r="Q138" s="33" t="s">
        <v>489</v>
      </c>
      <c r="R138" s="33" t="s">
        <v>489</v>
      </c>
      <c r="S138" s="33" t="s">
        <v>489</v>
      </c>
      <c r="T138" s="33" t="s">
        <v>489</v>
      </c>
      <c r="U138" s="33" t="s">
        <v>489</v>
      </c>
      <c r="V138" s="33" t="s">
        <v>489</v>
      </c>
      <c r="W138" s="33" t="s">
        <v>489</v>
      </c>
      <c r="X138" s="33" t="s">
        <v>489</v>
      </c>
      <c r="Y138" s="33" t="s">
        <v>489</v>
      </c>
      <c r="Z138" s="33" t="s">
        <v>489</v>
      </c>
      <c r="AA138" s="33" t="s">
        <v>489</v>
      </c>
      <c r="AB138" s="33" t="s">
        <v>489</v>
      </c>
      <c r="AC138" s="33" t="s">
        <v>489</v>
      </c>
    </row>
    <row r="139" spans="1:29" x14ac:dyDescent="0.2">
      <c r="A139" s="351"/>
      <c r="B139" s="355" t="s">
        <v>73</v>
      </c>
      <c r="C139" s="49" t="s">
        <v>207</v>
      </c>
      <c r="D139" s="49" t="s">
        <v>408</v>
      </c>
      <c r="E139" s="189">
        <v>20</v>
      </c>
      <c r="F139" s="187">
        <v>50</v>
      </c>
      <c r="G139" s="187">
        <v>25</v>
      </c>
      <c r="H139" s="187" t="s">
        <v>489</v>
      </c>
      <c r="I139" s="187" t="s">
        <v>489</v>
      </c>
      <c r="J139" s="187" t="s">
        <v>489</v>
      </c>
      <c r="K139" s="187" t="s">
        <v>489</v>
      </c>
      <c r="L139" s="187" t="s">
        <v>489</v>
      </c>
      <c r="M139" s="187" t="s">
        <v>489</v>
      </c>
      <c r="N139" s="187" t="s">
        <v>489</v>
      </c>
      <c r="O139" s="187" t="s">
        <v>489</v>
      </c>
      <c r="P139" s="187" t="s">
        <v>489</v>
      </c>
      <c r="Q139" s="49" t="s">
        <v>489</v>
      </c>
      <c r="R139" s="49" t="s">
        <v>489</v>
      </c>
      <c r="S139" s="49" t="s">
        <v>489</v>
      </c>
      <c r="T139" s="49" t="s">
        <v>489</v>
      </c>
      <c r="U139" s="49" t="s">
        <v>489</v>
      </c>
      <c r="V139" s="49" t="s">
        <v>489</v>
      </c>
      <c r="W139" s="49" t="s">
        <v>489</v>
      </c>
      <c r="X139" s="49" t="s">
        <v>489</v>
      </c>
      <c r="Y139" s="49" t="s">
        <v>489</v>
      </c>
      <c r="Z139" s="49" t="s">
        <v>489</v>
      </c>
      <c r="AA139" s="49" t="s">
        <v>489</v>
      </c>
      <c r="AB139" s="49" t="s">
        <v>489</v>
      </c>
      <c r="AC139" s="32" t="s">
        <v>489</v>
      </c>
    </row>
    <row r="140" spans="1:29" x14ac:dyDescent="0.2">
      <c r="A140" s="351"/>
      <c r="B140" s="355"/>
      <c r="C140" s="354" t="s">
        <v>158</v>
      </c>
      <c r="D140" s="354"/>
      <c r="E140" s="190">
        <f>SUM(E139)</f>
        <v>20</v>
      </c>
      <c r="F140" s="31">
        <f t="shared" ref="F140:G140" si="66">SUM(F139)</f>
        <v>50</v>
      </c>
      <c r="G140" s="31">
        <f t="shared" si="66"/>
        <v>25</v>
      </c>
      <c r="H140" s="31" t="s">
        <v>489</v>
      </c>
      <c r="I140" s="31" t="s">
        <v>489</v>
      </c>
      <c r="J140" s="31" t="s">
        <v>489</v>
      </c>
      <c r="K140" s="31" t="s">
        <v>489</v>
      </c>
      <c r="L140" s="31" t="s">
        <v>489</v>
      </c>
      <c r="M140" s="31" t="s">
        <v>489</v>
      </c>
      <c r="N140" s="31" t="s">
        <v>489</v>
      </c>
      <c r="O140" s="31" t="s">
        <v>489</v>
      </c>
      <c r="P140" s="31" t="s">
        <v>489</v>
      </c>
      <c r="Q140" s="31" t="s">
        <v>489</v>
      </c>
      <c r="R140" s="31" t="s">
        <v>489</v>
      </c>
      <c r="S140" s="31" t="s">
        <v>489</v>
      </c>
      <c r="T140" s="31" t="s">
        <v>489</v>
      </c>
      <c r="U140" s="31" t="s">
        <v>489</v>
      </c>
      <c r="V140" s="31" t="s">
        <v>489</v>
      </c>
      <c r="W140" s="31" t="s">
        <v>489</v>
      </c>
      <c r="X140" s="31" t="s">
        <v>489</v>
      </c>
      <c r="Y140" s="31" t="s">
        <v>489</v>
      </c>
      <c r="Z140" s="31" t="s">
        <v>489</v>
      </c>
      <c r="AA140" s="31" t="s">
        <v>489</v>
      </c>
      <c r="AB140" s="31" t="s">
        <v>489</v>
      </c>
      <c r="AC140" s="31" t="s">
        <v>489</v>
      </c>
    </row>
    <row r="141" spans="1:29" x14ac:dyDescent="0.2">
      <c r="A141" s="351"/>
      <c r="B141" s="355"/>
      <c r="C141" s="354" t="s">
        <v>157</v>
      </c>
      <c r="D141" s="354"/>
      <c r="E141" s="191">
        <f>E140/E$155</f>
        <v>3.2840722495894911E-2</v>
      </c>
      <c r="F141" s="33">
        <f t="shared" ref="F141:G141" si="67">F140/F$155</f>
        <v>9.5238095238095233E-2</v>
      </c>
      <c r="G141" s="33">
        <f t="shared" si="67"/>
        <v>3.8284839203675342E-2</v>
      </c>
      <c r="H141" s="33" t="s">
        <v>489</v>
      </c>
      <c r="I141" s="33" t="s">
        <v>489</v>
      </c>
      <c r="J141" s="33" t="s">
        <v>489</v>
      </c>
      <c r="K141" s="33" t="s">
        <v>489</v>
      </c>
      <c r="L141" s="33" t="s">
        <v>489</v>
      </c>
      <c r="M141" s="33" t="s">
        <v>489</v>
      </c>
      <c r="N141" s="33" t="s">
        <v>489</v>
      </c>
      <c r="O141" s="33" t="s">
        <v>489</v>
      </c>
      <c r="P141" s="33" t="s">
        <v>489</v>
      </c>
      <c r="Q141" s="33" t="s">
        <v>489</v>
      </c>
      <c r="R141" s="33" t="s">
        <v>489</v>
      </c>
      <c r="S141" s="33" t="s">
        <v>489</v>
      </c>
      <c r="T141" s="33" t="s">
        <v>489</v>
      </c>
      <c r="U141" s="33" t="s">
        <v>489</v>
      </c>
      <c r="V141" s="33" t="s">
        <v>489</v>
      </c>
      <c r="W141" s="33" t="s">
        <v>489</v>
      </c>
      <c r="X141" s="33" t="s">
        <v>489</v>
      </c>
      <c r="Y141" s="33" t="s">
        <v>489</v>
      </c>
      <c r="Z141" s="33" t="s">
        <v>489</v>
      </c>
      <c r="AA141" s="33" t="s">
        <v>489</v>
      </c>
      <c r="AB141" s="33" t="s">
        <v>489</v>
      </c>
      <c r="AC141" s="33" t="s">
        <v>489</v>
      </c>
    </row>
    <row r="142" spans="1:29" x14ac:dyDescent="0.2">
      <c r="A142" s="351"/>
      <c r="B142" s="377" t="s">
        <v>409</v>
      </c>
      <c r="C142" s="377"/>
      <c r="D142" s="377"/>
      <c r="E142" s="192">
        <f>E144+E147+E150</f>
        <v>0</v>
      </c>
      <c r="F142" s="114">
        <f t="shared" ref="F142:G142" si="68">F144+F147+F150</f>
        <v>0</v>
      </c>
      <c r="G142" s="114">
        <f t="shared" si="68"/>
        <v>0</v>
      </c>
      <c r="H142" s="114" t="s">
        <v>489</v>
      </c>
      <c r="I142" s="114" t="s">
        <v>489</v>
      </c>
      <c r="J142" s="114" t="s">
        <v>489</v>
      </c>
      <c r="K142" s="114" t="s">
        <v>489</v>
      </c>
      <c r="L142" s="114" t="s">
        <v>489</v>
      </c>
      <c r="M142" s="114" t="s">
        <v>489</v>
      </c>
      <c r="N142" s="114" t="s">
        <v>489</v>
      </c>
      <c r="O142" s="114" t="s">
        <v>489</v>
      </c>
      <c r="P142" s="114" t="s">
        <v>489</v>
      </c>
      <c r="Q142" s="114" t="s">
        <v>489</v>
      </c>
      <c r="R142" s="114" t="s">
        <v>489</v>
      </c>
      <c r="S142" s="114" t="s">
        <v>489</v>
      </c>
      <c r="T142" s="114" t="s">
        <v>489</v>
      </c>
      <c r="U142" s="114" t="s">
        <v>489</v>
      </c>
      <c r="V142" s="114" t="s">
        <v>489</v>
      </c>
      <c r="W142" s="114" t="s">
        <v>489</v>
      </c>
      <c r="X142" s="114" t="s">
        <v>489</v>
      </c>
      <c r="Y142" s="114" t="s">
        <v>489</v>
      </c>
      <c r="Z142" s="114" t="s">
        <v>489</v>
      </c>
      <c r="AA142" s="114" t="s">
        <v>489</v>
      </c>
      <c r="AB142" s="114" t="s">
        <v>489</v>
      </c>
      <c r="AC142" s="114" t="s">
        <v>489</v>
      </c>
    </row>
    <row r="143" spans="1:29" x14ac:dyDescent="0.2">
      <c r="A143" s="351"/>
      <c r="B143" s="355" t="s">
        <v>208</v>
      </c>
      <c r="C143" s="49" t="s">
        <v>204</v>
      </c>
      <c r="D143" s="49" t="s">
        <v>407</v>
      </c>
      <c r="E143" s="189"/>
      <c r="F143" s="187"/>
      <c r="G143" s="187"/>
      <c r="H143" s="187" t="s">
        <v>489</v>
      </c>
      <c r="I143" s="187" t="s">
        <v>489</v>
      </c>
      <c r="J143" s="187" t="s">
        <v>489</v>
      </c>
      <c r="K143" s="187" t="s">
        <v>489</v>
      </c>
      <c r="L143" s="187" t="s">
        <v>489</v>
      </c>
      <c r="M143" s="187" t="s">
        <v>489</v>
      </c>
      <c r="N143" s="187" t="s">
        <v>489</v>
      </c>
      <c r="O143" s="187" t="s">
        <v>489</v>
      </c>
      <c r="P143" s="187" t="s">
        <v>489</v>
      </c>
      <c r="Q143" s="49" t="s">
        <v>489</v>
      </c>
      <c r="R143" s="49" t="s">
        <v>489</v>
      </c>
      <c r="S143" s="49" t="s">
        <v>489</v>
      </c>
      <c r="T143" s="49" t="s">
        <v>489</v>
      </c>
      <c r="U143" s="49" t="s">
        <v>489</v>
      </c>
      <c r="V143" s="49" t="s">
        <v>489</v>
      </c>
      <c r="W143" s="49" t="s">
        <v>489</v>
      </c>
      <c r="X143" s="49" t="s">
        <v>489</v>
      </c>
      <c r="Y143" s="49" t="s">
        <v>489</v>
      </c>
      <c r="Z143" s="49" t="s">
        <v>489</v>
      </c>
      <c r="AA143" s="49" t="s">
        <v>489</v>
      </c>
      <c r="AB143" s="49" t="s">
        <v>489</v>
      </c>
      <c r="AC143" s="32" t="s">
        <v>489</v>
      </c>
    </row>
    <row r="144" spans="1:29" x14ac:dyDescent="0.2">
      <c r="A144" s="351"/>
      <c r="B144" s="355"/>
      <c r="C144" s="354" t="s">
        <v>158</v>
      </c>
      <c r="D144" s="354"/>
      <c r="E144" s="190">
        <f>SUM(E143)</f>
        <v>0</v>
      </c>
      <c r="F144" s="31">
        <f t="shared" ref="F144:G144" si="69">SUM(F143)</f>
        <v>0</v>
      </c>
      <c r="G144" s="31">
        <f t="shared" si="69"/>
        <v>0</v>
      </c>
      <c r="H144" s="31" t="s">
        <v>489</v>
      </c>
      <c r="I144" s="31" t="s">
        <v>489</v>
      </c>
      <c r="J144" s="31" t="s">
        <v>489</v>
      </c>
      <c r="K144" s="31" t="s">
        <v>489</v>
      </c>
      <c r="L144" s="31" t="s">
        <v>489</v>
      </c>
      <c r="M144" s="31" t="s">
        <v>489</v>
      </c>
      <c r="N144" s="31" t="s">
        <v>489</v>
      </c>
      <c r="O144" s="31" t="s">
        <v>489</v>
      </c>
      <c r="P144" s="31" t="s">
        <v>489</v>
      </c>
      <c r="Q144" s="31" t="s">
        <v>489</v>
      </c>
      <c r="R144" s="31" t="s">
        <v>489</v>
      </c>
      <c r="S144" s="31" t="s">
        <v>489</v>
      </c>
      <c r="T144" s="31" t="s">
        <v>489</v>
      </c>
      <c r="U144" s="31" t="s">
        <v>489</v>
      </c>
      <c r="V144" s="31" t="s">
        <v>489</v>
      </c>
      <c r="W144" s="31" t="s">
        <v>489</v>
      </c>
      <c r="X144" s="31" t="s">
        <v>489</v>
      </c>
      <c r="Y144" s="31" t="s">
        <v>489</v>
      </c>
      <c r="Z144" s="31" t="s">
        <v>489</v>
      </c>
      <c r="AA144" s="31" t="s">
        <v>489</v>
      </c>
      <c r="AB144" s="31" t="s">
        <v>489</v>
      </c>
      <c r="AC144" s="31" t="s">
        <v>489</v>
      </c>
    </row>
    <row r="145" spans="1:29" x14ac:dyDescent="0.2">
      <c r="A145" s="351"/>
      <c r="B145" s="355"/>
      <c r="C145" s="354" t="s">
        <v>157</v>
      </c>
      <c r="D145" s="354"/>
      <c r="E145" s="191">
        <f>E144/E$155</f>
        <v>0</v>
      </c>
      <c r="F145" s="33">
        <f t="shared" ref="F145:G145" si="70">F144/F$155</f>
        <v>0</v>
      </c>
      <c r="G145" s="33">
        <f t="shared" si="70"/>
        <v>0</v>
      </c>
      <c r="H145" s="33" t="s">
        <v>489</v>
      </c>
      <c r="I145" s="33" t="s">
        <v>489</v>
      </c>
      <c r="J145" s="33" t="s">
        <v>489</v>
      </c>
      <c r="K145" s="33" t="s">
        <v>489</v>
      </c>
      <c r="L145" s="33" t="s">
        <v>489</v>
      </c>
      <c r="M145" s="33" t="s">
        <v>489</v>
      </c>
      <c r="N145" s="33" t="s">
        <v>489</v>
      </c>
      <c r="O145" s="33" t="s">
        <v>489</v>
      </c>
      <c r="P145" s="33" t="s">
        <v>489</v>
      </c>
      <c r="Q145" s="33" t="s">
        <v>489</v>
      </c>
      <c r="R145" s="33" t="s">
        <v>489</v>
      </c>
      <c r="S145" s="33" t="s">
        <v>489</v>
      </c>
      <c r="T145" s="33" t="s">
        <v>489</v>
      </c>
      <c r="U145" s="33" t="s">
        <v>489</v>
      </c>
      <c r="V145" s="33" t="s">
        <v>489</v>
      </c>
      <c r="W145" s="33" t="s">
        <v>489</v>
      </c>
      <c r="X145" s="33" t="s">
        <v>489</v>
      </c>
      <c r="Y145" s="33" t="s">
        <v>489</v>
      </c>
      <c r="Z145" s="33" t="s">
        <v>489</v>
      </c>
      <c r="AA145" s="33" t="s">
        <v>489</v>
      </c>
      <c r="AB145" s="33" t="s">
        <v>489</v>
      </c>
      <c r="AC145" s="33" t="s">
        <v>489</v>
      </c>
    </row>
    <row r="146" spans="1:29" x14ac:dyDescent="0.2">
      <c r="A146" s="351"/>
      <c r="B146" s="355" t="s">
        <v>159</v>
      </c>
      <c r="C146" s="49" t="s">
        <v>209</v>
      </c>
      <c r="D146" s="49" t="s">
        <v>407</v>
      </c>
      <c r="E146" s="189"/>
      <c r="F146" s="187"/>
      <c r="G146" s="187"/>
      <c r="H146" s="187" t="s">
        <v>489</v>
      </c>
      <c r="I146" s="187" t="s">
        <v>489</v>
      </c>
      <c r="J146" s="187" t="s">
        <v>489</v>
      </c>
      <c r="K146" s="187" t="s">
        <v>489</v>
      </c>
      <c r="L146" s="187" t="s">
        <v>489</v>
      </c>
      <c r="M146" s="187" t="s">
        <v>489</v>
      </c>
      <c r="N146" s="187" t="s">
        <v>489</v>
      </c>
      <c r="O146" s="187" t="s">
        <v>489</v>
      </c>
      <c r="P146" s="187" t="s">
        <v>489</v>
      </c>
      <c r="Q146" s="49" t="s">
        <v>489</v>
      </c>
      <c r="R146" s="49" t="s">
        <v>489</v>
      </c>
      <c r="S146" s="49" t="s">
        <v>489</v>
      </c>
      <c r="T146" s="49" t="s">
        <v>489</v>
      </c>
      <c r="U146" s="49" t="s">
        <v>489</v>
      </c>
      <c r="V146" s="49" t="s">
        <v>489</v>
      </c>
      <c r="W146" s="49" t="s">
        <v>489</v>
      </c>
      <c r="X146" s="49" t="s">
        <v>489</v>
      </c>
      <c r="Y146" s="49" t="s">
        <v>489</v>
      </c>
      <c r="Z146" s="49" t="s">
        <v>489</v>
      </c>
      <c r="AA146" s="49" t="s">
        <v>489</v>
      </c>
      <c r="AB146" s="49" t="s">
        <v>489</v>
      </c>
      <c r="AC146" s="32" t="s">
        <v>489</v>
      </c>
    </row>
    <row r="147" spans="1:29" x14ac:dyDescent="0.2">
      <c r="A147" s="351"/>
      <c r="B147" s="355"/>
      <c r="C147" s="354" t="s">
        <v>158</v>
      </c>
      <c r="D147" s="354"/>
      <c r="E147" s="190">
        <f>SUM(E146)</f>
        <v>0</v>
      </c>
      <c r="F147" s="31">
        <f t="shared" ref="F147:G147" si="71">SUM(F146)</f>
        <v>0</v>
      </c>
      <c r="G147" s="31">
        <f t="shared" si="71"/>
        <v>0</v>
      </c>
      <c r="H147" s="31" t="s">
        <v>489</v>
      </c>
      <c r="I147" s="31" t="s">
        <v>489</v>
      </c>
      <c r="J147" s="31" t="s">
        <v>489</v>
      </c>
      <c r="K147" s="31" t="s">
        <v>489</v>
      </c>
      <c r="L147" s="31" t="s">
        <v>489</v>
      </c>
      <c r="M147" s="31" t="s">
        <v>489</v>
      </c>
      <c r="N147" s="31" t="s">
        <v>489</v>
      </c>
      <c r="O147" s="31" t="s">
        <v>489</v>
      </c>
      <c r="P147" s="31" t="s">
        <v>489</v>
      </c>
      <c r="Q147" s="31" t="s">
        <v>489</v>
      </c>
      <c r="R147" s="31" t="s">
        <v>489</v>
      </c>
      <c r="S147" s="31" t="s">
        <v>489</v>
      </c>
      <c r="T147" s="31" t="s">
        <v>489</v>
      </c>
      <c r="U147" s="31" t="s">
        <v>489</v>
      </c>
      <c r="V147" s="31" t="s">
        <v>489</v>
      </c>
      <c r="W147" s="31" t="s">
        <v>489</v>
      </c>
      <c r="X147" s="31" t="s">
        <v>489</v>
      </c>
      <c r="Y147" s="31" t="s">
        <v>489</v>
      </c>
      <c r="Z147" s="31" t="s">
        <v>489</v>
      </c>
      <c r="AA147" s="31" t="s">
        <v>489</v>
      </c>
      <c r="AB147" s="31" t="s">
        <v>489</v>
      </c>
      <c r="AC147" s="31" t="s">
        <v>489</v>
      </c>
    </row>
    <row r="148" spans="1:29" x14ac:dyDescent="0.2">
      <c r="A148" s="351"/>
      <c r="B148" s="355"/>
      <c r="C148" s="354" t="s">
        <v>157</v>
      </c>
      <c r="D148" s="354"/>
      <c r="E148" s="191">
        <f>E147/E$155</f>
        <v>0</v>
      </c>
      <c r="F148" s="33">
        <f t="shared" ref="F148:G148" si="72">F147/F$155</f>
        <v>0</v>
      </c>
      <c r="G148" s="33">
        <f t="shared" si="72"/>
        <v>0</v>
      </c>
      <c r="H148" s="33" t="s">
        <v>489</v>
      </c>
      <c r="I148" s="33" t="s">
        <v>489</v>
      </c>
      <c r="J148" s="33" t="s">
        <v>489</v>
      </c>
      <c r="K148" s="33" t="s">
        <v>489</v>
      </c>
      <c r="L148" s="33" t="s">
        <v>489</v>
      </c>
      <c r="M148" s="33" t="s">
        <v>489</v>
      </c>
      <c r="N148" s="33" t="s">
        <v>489</v>
      </c>
      <c r="O148" s="33" t="s">
        <v>489</v>
      </c>
      <c r="P148" s="33" t="s">
        <v>489</v>
      </c>
      <c r="Q148" s="33" t="s">
        <v>489</v>
      </c>
      <c r="R148" s="33" t="s">
        <v>489</v>
      </c>
      <c r="S148" s="33" t="s">
        <v>489</v>
      </c>
      <c r="T148" s="33" t="s">
        <v>489</v>
      </c>
      <c r="U148" s="33" t="s">
        <v>489</v>
      </c>
      <c r="V148" s="33" t="s">
        <v>489</v>
      </c>
      <c r="W148" s="33" t="s">
        <v>489</v>
      </c>
      <c r="X148" s="33" t="s">
        <v>489</v>
      </c>
      <c r="Y148" s="33" t="s">
        <v>489</v>
      </c>
      <c r="Z148" s="33" t="s">
        <v>489</v>
      </c>
      <c r="AA148" s="33" t="s">
        <v>489</v>
      </c>
      <c r="AB148" s="33" t="s">
        <v>489</v>
      </c>
      <c r="AC148" s="33" t="s">
        <v>489</v>
      </c>
    </row>
    <row r="149" spans="1:29" x14ac:dyDescent="0.2">
      <c r="A149" s="351"/>
      <c r="B149" s="355" t="s">
        <v>411</v>
      </c>
      <c r="C149" s="49" t="s">
        <v>412</v>
      </c>
      <c r="D149" s="49" t="s">
        <v>407</v>
      </c>
      <c r="E149" s="189"/>
      <c r="F149" s="187"/>
      <c r="G149" s="187"/>
      <c r="H149" s="187" t="s">
        <v>489</v>
      </c>
      <c r="I149" s="187" t="s">
        <v>489</v>
      </c>
      <c r="J149" s="187" t="s">
        <v>489</v>
      </c>
      <c r="K149" s="187" t="s">
        <v>489</v>
      </c>
      <c r="L149" s="187" t="s">
        <v>489</v>
      </c>
      <c r="M149" s="187" t="s">
        <v>489</v>
      </c>
      <c r="N149" s="187" t="s">
        <v>489</v>
      </c>
      <c r="O149" s="187" t="s">
        <v>489</v>
      </c>
      <c r="P149" s="187" t="s">
        <v>489</v>
      </c>
      <c r="Q149" s="49" t="s">
        <v>489</v>
      </c>
      <c r="R149" s="49" t="s">
        <v>489</v>
      </c>
      <c r="S149" s="49" t="s">
        <v>489</v>
      </c>
      <c r="T149" s="49" t="s">
        <v>489</v>
      </c>
      <c r="U149" s="49" t="s">
        <v>489</v>
      </c>
      <c r="V149" s="49" t="s">
        <v>489</v>
      </c>
      <c r="W149" s="49" t="s">
        <v>489</v>
      </c>
      <c r="X149" s="49" t="s">
        <v>489</v>
      </c>
      <c r="Y149" s="49" t="s">
        <v>489</v>
      </c>
      <c r="Z149" s="49" t="s">
        <v>489</v>
      </c>
      <c r="AA149" s="49" t="s">
        <v>489</v>
      </c>
      <c r="AB149" s="49" t="s">
        <v>489</v>
      </c>
      <c r="AC149" s="32" t="s">
        <v>489</v>
      </c>
    </row>
    <row r="150" spans="1:29" x14ac:dyDescent="0.2">
      <c r="A150" s="351"/>
      <c r="B150" s="355"/>
      <c r="C150" s="354" t="s">
        <v>158</v>
      </c>
      <c r="D150" s="354"/>
      <c r="E150" s="190">
        <f>SUM(E149)</f>
        <v>0</v>
      </c>
      <c r="F150" s="31">
        <f t="shared" ref="F150:G150" si="73">SUM(F149)</f>
        <v>0</v>
      </c>
      <c r="G150" s="31">
        <f t="shared" si="73"/>
        <v>0</v>
      </c>
      <c r="H150" s="31" t="s">
        <v>489</v>
      </c>
      <c r="I150" s="31" t="s">
        <v>489</v>
      </c>
      <c r="J150" s="31" t="s">
        <v>489</v>
      </c>
      <c r="K150" s="31" t="s">
        <v>489</v>
      </c>
      <c r="L150" s="31" t="s">
        <v>489</v>
      </c>
      <c r="M150" s="31" t="s">
        <v>489</v>
      </c>
      <c r="N150" s="31" t="s">
        <v>489</v>
      </c>
      <c r="O150" s="31" t="s">
        <v>489</v>
      </c>
      <c r="P150" s="31" t="s">
        <v>489</v>
      </c>
      <c r="Q150" s="31" t="s">
        <v>489</v>
      </c>
      <c r="R150" s="31" t="s">
        <v>489</v>
      </c>
      <c r="S150" s="31" t="s">
        <v>489</v>
      </c>
      <c r="T150" s="31" t="s">
        <v>489</v>
      </c>
      <c r="U150" s="31" t="s">
        <v>489</v>
      </c>
      <c r="V150" s="31" t="s">
        <v>489</v>
      </c>
      <c r="W150" s="31" t="s">
        <v>489</v>
      </c>
      <c r="X150" s="31" t="s">
        <v>489</v>
      </c>
      <c r="Y150" s="31" t="s">
        <v>489</v>
      </c>
      <c r="Z150" s="31" t="s">
        <v>489</v>
      </c>
      <c r="AA150" s="31" t="s">
        <v>489</v>
      </c>
      <c r="AB150" s="31" t="s">
        <v>489</v>
      </c>
      <c r="AC150" s="31" t="s">
        <v>489</v>
      </c>
    </row>
    <row r="151" spans="1:29" x14ac:dyDescent="0.2">
      <c r="A151" s="351"/>
      <c r="B151" s="355"/>
      <c r="C151" s="354" t="s">
        <v>157</v>
      </c>
      <c r="D151" s="354"/>
      <c r="E151" s="191">
        <f>E150/E$155</f>
        <v>0</v>
      </c>
      <c r="F151" s="33">
        <f t="shared" ref="F151:G151" si="74">F150/F$155</f>
        <v>0</v>
      </c>
      <c r="G151" s="33">
        <f t="shared" si="74"/>
        <v>0</v>
      </c>
      <c r="H151" s="33" t="s">
        <v>489</v>
      </c>
      <c r="I151" s="33" t="s">
        <v>489</v>
      </c>
      <c r="J151" s="33" t="s">
        <v>489</v>
      </c>
      <c r="K151" s="33" t="s">
        <v>489</v>
      </c>
      <c r="L151" s="33" t="s">
        <v>489</v>
      </c>
      <c r="M151" s="33" t="s">
        <v>489</v>
      </c>
      <c r="N151" s="33" t="s">
        <v>489</v>
      </c>
      <c r="O151" s="33" t="s">
        <v>489</v>
      </c>
      <c r="P151" s="33" t="s">
        <v>489</v>
      </c>
      <c r="Q151" s="33" t="s">
        <v>489</v>
      </c>
      <c r="R151" s="33" t="s">
        <v>489</v>
      </c>
      <c r="S151" s="33" t="s">
        <v>489</v>
      </c>
      <c r="T151" s="33" t="s">
        <v>489</v>
      </c>
      <c r="U151" s="33" t="s">
        <v>489</v>
      </c>
      <c r="V151" s="33" t="s">
        <v>489</v>
      </c>
      <c r="W151" s="33" t="s">
        <v>489</v>
      </c>
      <c r="X151" s="33" t="s">
        <v>489</v>
      </c>
      <c r="Y151" s="33" t="s">
        <v>489</v>
      </c>
      <c r="Z151" s="33" t="s">
        <v>489</v>
      </c>
      <c r="AA151" s="33" t="s">
        <v>489</v>
      </c>
      <c r="AB151" s="33" t="s">
        <v>489</v>
      </c>
      <c r="AC151" s="33" t="s">
        <v>489</v>
      </c>
    </row>
    <row r="152" spans="1:29" x14ac:dyDescent="0.2">
      <c r="A152" s="351"/>
      <c r="B152" s="355" t="s">
        <v>475</v>
      </c>
      <c r="C152" s="49" t="s">
        <v>476</v>
      </c>
      <c r="D152" s="49" t="s">
        <v>407</v>
      </c>
      <c r="E152" s="189"/>
      <c r="F152" s="187"/>
      <c r="G152" s="187"/>
      <c r="H152" s="187" t="s">
        <v>489</v>
      </c>
      <c r="I152" s="187" t="s">
        <v>489</v>
      </c>
      <c r="J152" s="187" t="s">
        <v>489</v>
      </c>
      <c r="K152" s="187" t="s">
        <v>489</v>
      </c>
      <c r="L152" s="187" t="s">
        <v>489</v>
      </c>
      <c r="M152" s="187" t="s">
        <v>489</v>
      </c>
      <c r="N152" s="187" t="s">
        <v>489</v>
      </c>
      <c r="O152" s="187" t="s">
        <v>489</v>
      </c>
      <c r="P152" s="187" t="s">
        <v>489</v>
      </c>
      <c r="Q152" s="49" t="s">
        <v>489</v>
      </c>
      <c r="R152" s="49" t="s">
        <v>489</v>
      </c>
      <c r="S152" s="244" t="s">
        <v>489</v>
      </c>
      <c r="T152" s="244" t="s">
        <v>489</v>
      </c>
      <c r="U152" s="244" t="s">
        <v>489</v>
      </c>
      <c r="V152" s="244" t="s">
        <v>489</v>
      </c>
      <c r="W152" s="244" t="s">
        <v>489</v>
      </c>
      <c r="X152" s="244" t="s">
        <v>489</v>
      </c>
      <c r="Y152" s="244" t="s">
        <v>489</v>
      </c>
      <c r="Z152" s="244" t="s">
        <v>489</v>
      </c>
      <c r="AA152" s="244" t="s">
        <v>489</v>
      </c>
      <c r="AB152" s="244" t="s">
        <v>489</v>
      </c>
      <c r="AC152" s="32" t="s">
        <v>489</v>
      </c>
    </row>
    <row r="153" spans="1:29" x14ac:dyDescent="0.2">
      <c r="A153" s="351"/>
      <c r="B153" s="355"/>
      <c r="C153" s="354" t="s">
        <v>158</v>
      </c>
      <c r="D153" s="354"/>
      <c r="E153" s="190">
        <f>SUM(E152)</f>
        <v>0</v>
      </c>
      <c r="F153" s="31">
        <f t="shared" ref="F153:G153" si="75">SUM(F152)</f>
        <v>0</v>
      </c>
      <c r="G153" s="31">
        <f t="shared" si="75"/>
        <v>0</v>
      </c>
      <c r="H153" s="31" t="s">
        <v>489</v>
      </c>
      <c r="I153" s="31" t="s">
        <v>489</v>
      </c>
      <c r="J153" s="31" t="s">
        <v>489</v>
      </c>
      <c r="K153" s="31" t="s">
        <v>489</v>
      </c>
      <c r="L153" s="31" t="s">
        <v>489</v>
      </c>
      <c r="M153" s="31" t="s">
        <v>489</v>
      </c>
      <c r="N153" s="31" t="s">
        <v>489</v>
      </c>
      <c r="O153" s="31" t="s">
        <v>489</v>
      </c>
      <c r="P153" s="31" t="s">
        <v>489</v>
      </c>
      <c r="Q153" s="31" t="s">
        <v>489</v>
      </c>
      <c r="R153" s="31" t="s">
        <v>489</v>
      </c>
      <c r="S153" s="33" t="s">
        <v>489</v>
      </c>
      <c r="T153" s="33" t="s">
        <v>489</v>
      </c>
      <c r="U153" s="33" t="s">
        <v>489</v>
      </c>
      <c r="V153" s="33" t="s">
        <v>489</v>
      </c>
      <c r="W153" s="33" t="s">
        <v>489</v>
      </c>
      <c r="X153" s="33" t="s">
        <v>489</v>
      </c>
      <c r="Y153" s="33" t="s">
        <v>489</v>
      </c>
      <c r="Z153" s="33" t="s">
        <v>489</v>
      </c>
      <c r="AA153" s="33" t="s">
        <v>489</v>
      </c>
      <c r="AB153" s="33" t="s">
        <v>489</v>
      </c>
      <c r="AC153" s="31" t="s">
        <v>489</v>
      </c>
    </row>
    <row r="154" spans="1:29" x14ac:dyDescent="0.2">
      <c r="A154" s="352"/>
      <c r="B154" s="355"/>
      <c r="C154" s="354" t="s">
        <v>157</v>
      </c>
      <c r="D154" s="354"/>
      <c r="E154" s="191">
        <f>E153/E$155</f>
        <v>0</v>
      </c>
      <c r="F154" s="33">
        <f t="shared" ref="F154:G154" si="76">F153/F$155</f>
        <v>0</v>
      </c>
      <c r="G154" s="33">
        <f t="shared" si="76"/>
        <v>0</v>
      </c>
      <c r="H154" s="33" t="s">
        <v>489</v>
      </c>
      <c r="I154" s="33" t="s">
        <v>489</v>
      </c>
      <c r="J154" s="33" t="s">
        <v>489</v>
      </c>
      <c r="K154" s="33" t="s">
        <v>489</v>
      </c>
      <c r="L154" s="33" t="s">
        <v>489</v>
      </c>
      <c r="M154" s="33" t="s">
        <v>489</v>
      </c>
      <c r="N154" s="33" t="s">
        <v>489</v>
      </c>
      <c r="O154" s="33" t="s">
        <v>489</v>
      </c>
      <c r="P154" s="33" t="s">
        <v>489</v>
      </c>
      <c r="Q154" s="33" t="s">
        <v>489</v>
      </c>
      <c r="R154" s="33" t="s">
        <v>489</v>
      </c>
      <c r="S154" s="33" t="s">
        <v>489</v>
      </c>
      <c r="T154" s="33" t="s">
        <v>489</v>
      </c>
      <c r="U154" s="33" t="s">
        <v>489</v>
      </c>
      <c r="V154" s="33" t="s">
        <v>489</v>
      </c>
      <c r="W154" s="33" t="s">
        <v>489</v>
      </c>
      <c r="X154" s="33" t="s">
        <v>489</v>
      </c>
      <c r="Y154" s="33" t="s">
        <v>489</v>
      </c>
      <c r="Z154" s="33" t="s">
        <v>489</v>
      </c>
      <c r="AA154" s="33" t="s">
        <v>489</v>
      </c>
      <c r="AB154" s="33" t="s">
        <v>489</v>
      </c>
      <c r="AC154" s="33" t="s">
        <v>489</v>
      </c>
    </row>
    <row r="155" spans="1:29" x14ac:dyDescent="0.2">
      <c r="A155" s="356" t="s">
        <v>151</v>
      </c>
      <c r="B155" s="357"/>
      <c r="C155" s="357"/>
      <c r="D155" s="358"/>
      <c r="E155" s="45">
        <f>E119+E124+E130+E133+E137+E140+E144+E147+E150+E153</f>
        <v>609</v>
      </c>
      <c r="F155" s="45">
        <f t="shared" ref="F155:G155" si="77">F119+F124+F130+F133+F137+F140+F144+F147+F150+F153</f>
        <v>525</v>
      </c>
      <c r="G155" s="45">
        <f t="shared" si="77"/>
        <v>653</v>
      </c>
      <c r="H155" s="45" t="s">
        <v>489</v>
      </c>
      <c r="I155" s="45" t="s">
        <v>489</v>
      </c>
      <c r="J155" s="45" t="s">
        <v>489</v>
      </c>
      <c r="K155" s="45" t="s">
        <v>489</v>
      </c>
      <c r="L155" s="45" t="s">
        <v>489</v>
      </c>
      <c r="M155" s="45" t="s">
        <v>489</v>
      </c>
      <c r="N155" s="45" t="s">
        <v>489</v>
      </c>
      <c r="O155" s="45" t="s">
        <v>489</v>
      </c>
      <c r="P155" s="45" t="s">
        <v>489</v>
      </c>
      <c r="Q155" s="45" t="s">
        <v>489</v>
      </c>
      <c r="R155" s="45" t="s">
        <v>489</v>
      </c>
      <c r="S155" s="45" t="s">
        <v>489</v>
      </c>
      <c r="T155" s="45" t="s">
        <v>489</v>
      </c>
      <c r="U155" s="45" t="s">
        <v>489</v>
      </c>
      <c r="V155" s="45" t="s">
        <v>489</v>
      </c>
      <c r="W155" s="45" t="s">
        <v>489</v>
      </c>
      <c r="X155" s="45" t="s">
        <v>489</v>
      </c>
      <c r="Y155" s="45" t="s">
        <v>489</v>
      </c>
      <c r="Z155" s="45" t="s">
        <v>489</v>
      </c>
      <c r="AA155" s="45" t="s">
        <v>489</v>
      </c>
      <c r="AB155" s="45" t="s">
        <v>489</v>
      </c>
      <c r="AC155" s="45" t="s">
        <v>489</v>
      </c>
    </row>
    <row r="156" spans="1:29" x14ac:dyDescent="0.2">
      <c r="A156" s="356" t="s">
        <v>410</v>
      </c>
      <c r="B156" s="357"/>
      <c r="C156" s="357"/>
      <c r="D156" s="358"/>
      <c r="E156" s="224">
        <f t="shared" ref="E156:G156" si="78">(E130+E139)/E155</f>
        <v>0.43349753694581283</v>
      </c>
      <c r="F156" s="224">
        <f t="shared" si="78"/>
        <v>0.56190476190476191</v>
      </c>
      <c r="G156" s="224">
        <f t="shared" si="78"/>
        <v>0.56049004594180707</v>
      </c>
      <c r="H156" s="224" t="s">
        <v>489</v>
      </c>
      <c r="I156" s="224" t="s">
        <v>489</v>
      </c>
      <c r="J156" s="224" t="s">
        <v>489</v>
      </c>
      <c r="K156" s="224" t="s">
        <v>489</v>
      </c>
      <c r="L156" s="224" t="s">
        <v>489</v>
      </c>
      <c r="M156" s="224" t="s">
        <v>489</v>
      </c>
      <c r="N156" s="224" t="s">
        <v>489</v>
      </c>
      <c r="O156" s="224" t="s">
        <v>489</v>
      </c>
      <c r="P156" s="224" t="s">
        <v>489</v>
      </c>
      <c r="Q156" s="224" t="s">
        <v>489</v>
      </c>
      <c r="R156" s="224" t="s">
        <v>489</v>
      </c>
      <c r="S156" s="46" t="s">
        <v>489</v>
      </c>
      <c r="T156" s="46" t="s">
        <v>489</v>
      </c>
      <c r="U156" s="46" t="s">
        <v>489</v>
      </c>
      <c r="V156" s="46" t="s">
        <v>489</v>
      </c>
      <c r="W156" s="46" t="s">
        <v>489</v>
      </c>
      <c r="X156" s="46" t="s">
        <v>489</v>
      </c>
      <c r="Y156" s="46" t="s">
        <v>489</v>
      </c>
      <c r="Z156" s="46" t="s">
        <v>489</v>
      </c>
      <c r="AA156" s="46" t="s">
        <v>489</v>
      </c>
      <c r="AB156" s="46" t="s">
        <v>489</v>
      </c>
      <c r="AC156" s="46" t="s">
        <v>489</v>
      </c>
    </row>
    <row r="157" spans="1:29" x14ac:dyDescent="0.2">
      <c r="A157" s="350" t="s">
        <v>149</v>
      </c>
      <c r="B157" s="350" t="s">
        <v>86</v>
      </c>
      <c r="C157" s="79" t="s">
        <v>210</v>
      </c>
      <c r="D157" s="49" t="s">
        <v>407</v>
      </c>
      <c r="E157" s="187"/>
      <c r="F157" s="187"/>
      <c r="G157" s="187">
        <v>13</v>
      </c>
      <c r="H157" s="187" t="s">
        <v>489</v>
      </c>
      <c r="I157" s="187" t="s">
        <v>489</v>
      </c>
      <c r="J157" s="187" t="s">
        <v>489</v>
      </c>
      <c r="K157" s="187" t="s">
        <v>489</v>
      </c>
      <c r="L157" s="187" t="s">
        <v>489</v>
      </c>
      <c r="M157" s="187" t="s">
        <v>489</v>
      </c>
      <c r="N157" s="187" t="s">
        <v>489</v>
      </c>
      <c r="O157" s="187" t="s">
        <v>489</v>
      </c>
      <c r="P157" s="187" t="s">
        <v>489</v>
      </c>
      <c r="Q157" s="49" t="s">
        <v>489</v>
      </c>
      <c r="R157" s="49" t="s">
        <v>489</v>
      </c>
      <c r="S157" s="49" t="s">
        <v>489</v>
      </c>
      <c r="T157" s="49" t="s">
        <v>489</v>
      </c>
      <c r="U157" s="49" t="s">
        <v>489</v>
      </c>
      <c r="V157" s="49" t="s">
        <v>489</v>
      </c>
      <c r="W157" s="49" t="s">
        <v>489</v>
      </c>
      <c r="X157" s="49" t="s">
        <v>489</v>
      </c>
      <c r="Y157" s="49" t="s">
        <v>489</v>
      </c>
      <c r="Z157" s="49" t="s">
        <v>489</v>
      </c>
      <c r="AA157" s="49" t="s">
        <v>489</v>
      </c>
      <c r="AB157" s="49" t="s">
        <v>489</v>
      </c>
      <c r="AC157" s="32" t="s">
        <v>489</v>
      </c>
    </row>
    <row r="158" spans="1:29" x14ac:dyDescent="0.2">
      <c r="A158" s="351"/>
      <c r="B158" s="351"/>
      <c r="C158" s="79" t="s">
        <v>211</v>
      </c>
      <c r="D158" s="49" t="s">
        <v>407</v>
      </c>
      <c r="E158" s="187">
        <v>150</v>
      </c>
      <c r="F158" s="187">
        <v>240</v>
      </c>
      <c r="G158" s="187">
        <v>102</v>
      </c>
      <c r="H158" s="187" t="s">
        <v>489</v>
      </c>
      <c r="I158" s="187" t="s">
        <v>489</v>
      </c>
      <c r="J158" s="187" t="s">
        <v>489</v>
      </c>
      <c r="K158" s="187" t="s">
        <v>489</v>
      </c>
      <c r="L158" s="187" t="s">
        <v>489</v>
      </c>
      <c r="M158" s="187" t="s">
        <v>489</v>
      </c>
      <c r="N158" s="187" t="s">
        <v>489</v>
      </c>
      <c r="O158" s="187" t="s">
        <v>489</v>
      </c>
      <c r="P158" s="187" t="s">
        <v>489</v>
      </c>
      <c r="Q158" s="49" t="s">
        <v>489</v>
      </c>
      <c r="R158" s="49" t="s">
        <v>489</v>
      </c>
      <c r="S158" s="49" t="s">
        <v>489</v>
      </c>
      <c r="T158" s="49" t="s">
        <v>489</v>
      </c>
      <c r="U158" s="49" t="s">
        <v>489</v>
      </c>
      <c r="V158" s="49" t="s">
        <v>489</v>
      </c>
      <c r="W158" s="49" t="s">
        <v>489</v>
      </c>
      <c r="X158" s="49" t="s">
        <v>489</v>
      </c>
      <c r="Y158" s="49" t="s">
        <v>489</v>
      </c>
      <c r="Z158" s="49" t="s">
        <v>489</v>
      </c>
      <c r="AA158" s="49" t="s">
        <v>489</v>
      </c>
      <c r="AB158" s="49" t="s">
        <v>489</v>
      </c>
      <c r="AC158" s="32" t="s">
        <v>489</v>
      </c>
    </row>
    <row r="159" spans="1:29" x14ac:dyDescent="0.2">
      <c r="A159" s="351"/>
      <c r="B159" s="351"/>
      <c r="C159" s="79" t="s">
        <v>212</v>
      </c>
      <c r="D159" s="49" t="s">
        <v>407</v>
      </c>
      <c r="E159" s="187">
        <v>45</v>
      </c>
      <c r="F159" s="187">
        <v>25</v>
      </c>
      <c r="G159" s="187"/>
      <c r="H159" s="187" t="s">
        <v>489</v>
      </c>
      <c r="I159" s="187" t="s">
        <v>489</v>
      </c>
      <c r="J159" s="187" t="s">
        <v>489</v>
      </c>
      <c r="K159" s="187" t="s">
        <v>489</v>
      </c>
      <c r="L159" s="187" t="s">
        <v>489</v>
      </c>
      <c r="M159" s="187" t="s">
        <v>489</v>
      </c>
      <c r="N159" s="187" t="s">
        <v>489</v>
      </c>
      <c r="O159" s="187" t="s">
        <v>489</v>
      </c>
      <c r="P159" s="187" t="s">
        <v>489</v>
      </c>
      <c r="Q159" s="49" t="s">
        <v>489</v>
      </c>
      <c r="R159" s="49" t="s">
        <v>489</v>
      </c>
      <c r="S159" s="49" t="s">
        <v>489</v>
      </c>
      <c r="T159" s="49" t="s">
        <v>489</v>
      </c>
      <c r="U159" s="49" t="s">
        <v>489</v>
      </c>
      <c r="V159" s="49" t="s">
        <v>489</v>
      </c>
      <c r="W159" s="49" t="s">
        <v>489</v>
      </c>
      <c r="X159" s="49" t="s">
        <v>489</v>
      </c>
      <c r="Y159" s="49" t="s">
        <v>489</v>
      </c>
      <c r="Z159" s="49" t="s">
        <v>489</v>
      </c>
      <c r="AA159" s="49" t="s">
        <v>489</v>
      </c>
      <c r="AB159" s="49" t="s">
        <v>489</v>
      </c>
      <c r="AC159" s="32" t="s">
        <v>489</v>
      </c>
    </row>
    <row r="160" spans="1:29" x14ac:dyDescent="0.2">
      <c r="A160" s="351"/>
      <c r="B160" s="351"/>
      <c r="C160" s="79" t="s">
        <v>213</v>
      </c>
      <c r="D160" s="49" t="s">
        <v>407</v>
      </c>
      <c r="E160" s="187"/>
      <c r="F160" s="187"/>
      <c r="G160" s="187"/>
      <c r="H160" s="187" t="s">
        <v>489</v>
      </c>
      <c r="I160" s="187" t="s">
        <v>489</v>
      </c>
      <c r="J160" s="187" t="s">
        <v>489</v>
      </c>
      <c r="K160" s="187" t="s">
        <v>489</v>
      </c>
      <c r="L160" s="187" t="s">
        <v>489</v>
      </c>
      <c r="M160" s="187" t="s">
        <v>489</v>
      </c>
      <c r="N160" s="187" t="s">
        <v>489</v>
      </c>
      <c r="O160" s="187" t="s">
        <v>489</v>
      </c>
      <c r="P160" s="187" t="s">
        <v>489</v>
      </c>
      <c r="Q160" s="49" t="s">
        <v>489</v>
      </c>
      <c r="R160" s="49" t="s">
        <v>489</v>
      </c>
      <c r="S160" s="49" t="s">
        <v>489</v>
      </c>
      <c r="T160" s="49" t="s">
        <v>489</v>
      </c>
      <c r="U160" s="49" t="s">
        <v>489</v>
      </c>
      <c r="V160" s="49" t="s">
        <v>489</v>
      </c>
      <c r="W160" s="49" t="s">
        <v>489</v>
      </c>
      <c r="X160" s="49" t="s">
        <v>489</v>
      </c>
      <c r="Y160" s="49" t="s">
        <v>489</v>
      </c>
      <c r="Z160" s="49" t="s">
        <v>489</v>
      </c>
      <c r="AA160" s="49" t="s">
        <v>489</v>
      </c>
      <c r="AB160" s="49" t="s">
        <v>489</v>
      </c>
      <c r="AC160" s="32" t="s">
        <v>489</v>
      </c>
    </row>
    <row r="161" spans="1:29" x14ac:dyDescent="0.2">
      <c r="A161" s="351"/>
      <c r="B161" s="351"/>
      <c r="C161" s="79" t="s">
        <v>214</v>
      </c>
      <c r="D161" s="49" t="s">
        <v>407</v>
      </c>
      <c r="E161" s="187"/>
      <c r="F161" s="187"/>
      <c r="G161" s="187"/>
      <c r="H161" s="187" t="s">
        <v>489</v>
      </c>
      <c r="I161" s="187" t="s">
        <v>489</v>
      </c>
      <c r="J161" s="187" t="s">
        <v>489</v>
      </c>
      <c r="K161" s="187" t="s">
        <v>489</v>
      </c>
      <c r="L161" s="187" t="s">
        <v>489</v>
      </c>
      <c r="M161" s="187" t="s">
        <v>489</v>
      </c>
      <c r="N161" s="187" t="s">
        <v>489</v>
      </c>
      <c r="O161" s="187" t="s">
        <v>489</v>
      </c>
      <c r="P161" s="187" t="s">
        <v>489</v>
      </c>
      <c r="Q161" s="49" t="s">
        <v>489</v>
      </c>
      <c r="R161" s="49" t="s">
        <v>489</v>
      </c>
      <c r="S161" s="49" t="s">
        <v>489</v>
      </c>
      <c r="T161" s="49" t="s">
        <v>489</v>
      </c>
      <c r="U161" s="49" t="s">
        <v>489</v>
      </c>
      <c r="V161" s="49" t="s">
        <v>489</v>
      </c>
      <c r="W161" s="49" t="s">
        <v>489</v>
      </c>
      <c r="X161" s="49" t="s">
        <v>489</v>
      </c>
      <c r="Y161" s="49" t="s">
        <v>489</v>
      </c>
      <c r="Z161" s="49" t="s">
        <v>489</v>
      </c>
      <c r="AA161" s="49" t="s">
        <v>489</v>
      </c>
      <c r="AB161" s="49" t="s">
        <v>489</v>
      </c>
      <c r="AC161" s="32" t="s">
        <v>489</v>
      </c>
    </row>
    <row r="162" spans="1:29" x14ac:dyDescent="0.2">
      <c r="A162" s="351"/>
      <c r="B162" s="351"/>
      <c r="C162" s="79" t="s">
        <v>215</v>
      </c>
      <c r="D162" s="49" t="s">
        <v>408</v>
      </c>
      <c r="E162" s="187">
        <v>23</v>
      </c>
      <c r="F162" s="187">
        <v>4</v>
      </c>
      <c r="G162" s="187"/>
      <c r="H162" s="187" t="s">
        <v>489</v>
      </c>
      <c r="I162" s="187" t="s">
        <v>489</v>
      </c>
      <c r="J162" s="187" t="s">
        <v>489</v>
      </c>
      <c r="K162" s="187" t="s">
        <v>489</v>
      </c>
      <c r="L162" s="187" t="s">
        <v>489</v>
      </c>
      <c r="M162" s="187" t="s">
        <v>489</v>
      </c>
      <c r="N162" s="187" t="s">
        <v>489</v>
      </c>
      <c r="O162" s="187" t="s">
        <v>489</v>
      </c>
      <c r="P162" s="187" t="s">
        <v>489</v>
      </c>
      <c r="Q162" s="49" t="s">
        <v>489</v>
      </c>
      <c r="R162" s="49" t="s">
        <v>489</v>
      </c>
      <c r="S162" s="49" t="s">
        <v>489</v>
      </c>
      <c r="T162" s="49" t="s">
        <v>489</v>
      </c>
      <c r="U162" s="49" t="s">
        <v>489</v>
      </c>
      <c r="V162" s="49" t="s">
        <v>489</v>
      </c>
      <c r="W162" s="49" t="s">
        <v>489</v>
      </c>
      <c r="X162" s="49" t="s">
        <v>489</v>
      </c>
      <c r="Y162" s="49" t="s">
        <v>489</v>
      </c>
      <c r="Z162" s="49" t="s">
        <v>489</v>
      </c>
      <c r="AA162" s="49" t="s">
        <v>489</v>
      </c>
      <c r="AB162" s="49" t="s">
        <v>489</v>
      </c>
      <c r="AC162" s="32" t="s">
        <v>489</v>
      </c>
    </row>
    <row r="163" spans="1:29" x14ac:dyDescent="0.2">
      <c r="A163" s="351"/>
      <c r="B163" s="351"/>
      <c r="C163" s="79" t="s">
        <v>216</v>
      </c>
      <c r="D163" s="49" t="s">
        <v>407</v>
      </c>
      <c r="E163" s="187"/>
      <c r="F163" s="187"/>
      <c r="G163" s="187">
        <v>15</v>
      </c>
      <c r="H163" s="187" t="s">
        <v>489</v>
      </c>
      <c r="I163" s="187" t="s">
        <v>489</v>
      </c>
      <c r="J163" s="187" t="s">
        <v>489</v>
      </c>
      <c r="K163" s="187" t="s">
        <v>489</v>
      </c>
      <c r="L163" s="187" t="s">
        <v>489</v>
      </c>
      <c r="M163" s="187" t="s">
        <v>489</v>
      </c>
      <c r="N163" s="187" t="s">
        <v>489</v>
      </c>
      <c r="O163" s="187" t="s">
        <v>489</v>
      </c>
      <c r="P163" s="187" t="s">
        <v>489</v>
      </c>
      <c r="Q163" s="49" t="s">
        <v>489</v>
      </c>
      <c r="R163" s="49" t="s">
        <v>489</v>
      </c>
      <c r="S163" s="49" t="s">
        <v>489</v>
      </c>
      <c r="T163" s="49" t="s">
        <v>489</v>
      </c>
      <c r="U163" s="49" t="s">
        <v>489</v>
      </c>
      <c r="V163" s="49" t="s">
        <v>489</v>
      </c>
      <c r="W163" s="49" t="s">
        <v>489</v>
      </c>
      <c r="X163" s="49" t="s">
        <v>489</v>
      </c>
      <c r="Y163" s="49" t="s">
        <v>489</v>
      </c>
      <c r="Z163" s="49" t="s">
        <v>489</v>
      </c>
      <c r="AA163" s="49" t="s">
        <v>489</v>
      </c>
      <c r="AB163" s="49" t="s">
        <v>489</v>
      </c>
      <c r="AC163" s="32" t="s">
        <v>489</v>
      </c>
    </row>
    <row r="164" spans="1:29" x14ac:dyDescent="0.2">
      <c r="A164" s="351"/>
      <c r="B164" s="351"/>
      <c r="C164" s="79" t="s">
        <v>217</v>
      </c>
      <c r="D164" s="49" t="s">
        <v>407</v>
      </c>
      <c r="E164" s="187"/>
      <c r="F164" s="187"/>
      <c r="G164" s="187"/>
      <c r="H164" s="187" t="s">
        <v>489</v>
      </c>
      <c r="I164" s="187" t="s">
        <v>489</v>
      </c>
      <c r="J164" s="187" t="s">
        <v>489</v>
      </c>
      <c r="K164" s="187" t="s">
        <v>489</v>
      </c>
      <c r="L164" s="187" t="s">
        <v>489</v>
      </c>
      <c r="M164" s="187" t="s">
        <v>489</v>
      </c>
      <c r="N164" s="187" t="s">
        <v>489</v>
      </c>
      <c r="O164" s="187" t="s">
        <v>489</v>
      </c>
      <c r="P164" s="187" t="s">
        <v>489</v>
      </c>
      <c r="Q164" s="49" t="s">
        <v>489</v>
      </c>
      <c r="R164" s="49" t="s">
        <v>489</v>
      </c>
      <c r="S164" s="49" t="s">
        <v>489</v>
      </c>
      <c r="T164" s="49" t="s">
        <v>489</v>
      </c>
      <c r="U164" s="49" t="s">
        <v>489</v>
      </c>
      <c r="V164" s="49" t="s">
        <v>489</v>
      </c>
      <c r="W164" s="49" t="s">
        <v>489</v>
      </c>
      <c r="X164" s="49" t="s">
        <v>489</v>
      </c>
      <c r="Y164" s="49" t="s">
        <v>489</v>
      </c>
      <c r="Z164" s="49" t="s">
        <v>489</v>
      </c>
      <c r="AA164" s="49" t="s">
        <v>489</v>
      </c>
      <c r="AB164" s="49" t="s">
        <v>489</v>
      </c>
      <c r="AC164" s="32" t="s">
        <v>489</v>
      </c>
    </row>
    <row r="165" spans="1:29" x14ac:dyDescent="0.2">
      <c r="A165" s="351"/>
      <c r="B165" s="351"/>
      <c r="C165" s="79" t="s">
        <v>218</v>
      </c>
      <c r="D165" s="49" t="s">
        <v>407</v>
      </c>
      <c r="E165" s="187">
        <v>54</v>
      </c>
      <c r="F165" s="187">
        <v>58</v>
      </c>
      <c r="G165" s="187">
        <v>81</v>
      </c>
      <c r="H165" s="187" t="s">
        <v>489</v>
      </c>
      <c r="I165" s="187" t="s">
        <v>489</v>
      </c>
      <c r="J165" s="187" t="s">
        <v>489</v>
      </c>
      <c r="K165" s="187" t="s">
        <v>489</v>
      </c>
      <c r="L165" s="187" t="s">
        <v>489</v>
      </c>
      <c r="M165" s="187" t="s">
        <v>489</v>
      </c>
      <c r="N165" s="187" t="s">
        <v>489</v>
      </c>
      <c r="O165" s="187" t="s">
        <v>489</v>
      </c>
      <c r="P165" s="187" t="s">
        <v>489</v>
      </c>
      <c r="Q165" s="49" t="s">
        <v>489</v>
      </c>
      <c r="R165" s="49" t="s">
        <v>489</v>
      </c>
      <c r="S165" s="49" t="s">
        <v>489</v>
      </c>
      <c r="T165" s="49" t="s">
        <v>489</v>
      </c>
      <c r="U165" s="49" t="s">
        <v>489</v>
      </c>
      <c r="V165" s="49" t="s">
        <v>489</v>
      </c>
      <c r="W165" s="49" t="s">
        <v>489</v>
      </c>
      <c r="X165" s="49" t="s">
        <v>489</v>
      </c>
      <c r="Y165" s="49" t="s">
        <v>489</v>
      </c>
      <c r="Z165" s="49" t="s">
        <v>489</v>
      </c>
      <c r="AA165" s="49" t="s">
        <v>489</v>
      </c>
      <c r="AB165" s="49" t="s">
        <v>489</v>
      </c>
      <c r="AC165" s="32" t="s">
        <v>489</v>
      </c>
    </row>
    <row r="166" spans="1:29" x14ac:dyDescent="0.2">
      <c r="A166" s="351"/>
      <c r="B166" s="351"/>
      <c r="C166" s="353" t="s">
        <v>158</v>
      </c>
      <c r="D166" s="354"/>
      <c r="E166" s="31">
        <f>SUM(E157:E165)</f>
        <v>272</v>
      </c>
      <c r="F166" s="31">
        <f t="shared" ref="F166:G166" si="79">SUM(F157:F165)</f>
        <v>327</v>
      </c>
      <c r="G166" s="31">
        <f t="shared" si="79"/>
        <v>211</v>
      </c>
      <c r="H166" s="31" t="s">
        <v>489</v>
      </c>
      <c r="I166" s="31" t="s">
        <v>489</v>
      </c>
      <c r="J166" s="31" t="s">
        <v>489</v>
      </c>
      <c r="K166" s="31" t="s">
        <v>489</v>
      </c>
      <c r="L166" s="31" t="s">
        <v>489</v>
      </c>
      <c r="M166" s="31" t="s">
        <v>489</v>
      </c>
      <c r="N166" s="31" t="s">
        <v>489</v>
      </c>
      <c r="O166" s="31" t="s">
        <v>489</v>
      </c>
      <c r="P166" s="31" t="s">
        <v>489</v>
      </c>
      <c r="Q166" s="31" t="s">
        <v>489</v>
      </c>
      <c r="R166" s="31" t="s">
        <v>489</v>
      </c>
      <c r="S166" s="31" t="s">
        <v>489</v>
      </c>
      <c r="T166" s="31" t="s">
        <v>489</v>
      </c>
      <c r="U166" s="31" t="s">
        <v>489</v>
      </c>
      <c r="V166" s="31" t="s">
        <v>489</v>
      </c>
      <c r="W166" s="31" t="s">
        <v>489</v>
      </c>
      <c r="X166" s="31" t="s">
        <v>489</v>
      </c>
      <c r="Y166" s="31" t="s">
        <v>489</v>
      </c>
      <c r="Z166" s="31" t="s">
        <v>489</v>
      </c>
      <c r="AA166" s="31" t="s">
        <v>489</v>
      </c>
      <c r="AB166" s="31" t="s">
        <v>489</v>
      </c>
      <c r="AC166" s="31" t="s">
        <v>489</v>
      </c>
    </row>
    <row r="167" spans="1:29" x14ac:dyDescent="0.2">
      <c r="A167" s="351"/>
      <c r="B167" s="352"/>
      <c r="C167" s="353" t="s">
        <v>157</v>
      </c>
      <c r="D167" s="354"/>
      <c r="E167" s="33">
        <f>E166/E$188</f>
        <v>0.72533333333333339</v>
      </c>
      <c r="F167" s="33">
        <f t="shared" ref="F167:G167" si="80">F166/F$188</f>
        <v>0.86968085106382975</v>
      </c>
      <c r="G167" s="33">
        <f t="shared" si="80"/>
        <v>0.8307086614173228</v>
      </c>
      <c r="H167" s="33" t="s">
        <v>489</v>
      </c>
      <c r="I167" s="33" t="s">
        <v>489</v>
      </c>
      <c r="J167" s="33" t="s">
        <v>489</v>
      </c>
      <c r="K167" s="33" t="s">
        <v>489</v>
      </c>
      <c r="L167" s="33" t="s">
        <v>489</v>
      </c>
      <c r="M167" s="33" t="s">
        <v>489</v>
      </c>
      <c r="N167" s="33" t="s">
        <v>489</v>
      </c>
      <c r="O167" s="33" t="s">
        <v>489</v>
      </c>
      <c r="P167" s="33" t="s">
        <v>489</v>
      </c>
      <c r="Q167" s="33" t="s">
        <v>489</v>
      </c>
      <c r="R167" s="33" t="s">
        <v>489</v>
      </c>
      <c r="S167" s="33" t="s">
        <v>489</v>
      </c>
      <c r="T167" s="33" t="s">
        <v>489</v>
      </c>
      <c r="U167" s="33" t="s">
        <v>489</v>
      </c>
      <c r="V167" s="33" t="s">
        <v>489</v>
      </c>
      <c r="W167" s="33" t="s">
        <v>489</v>
      </c>
      <c r="X167" s="33" t="s">
        <v>489</v>
      </c>
      <c r="Y167" s="33" t="s">
        <v>489</v>
      </c>
      <c r="Z167" s="33" t="s">
        <v>489</v>
      </c>
      <c r="AA167" s="33" t="s">
        <v>489</v>
      </c>
      <c r="AB167" s="33" t="s">
        <v>489</v>
      </c>
      <c r="AC167" s="33" t="s">
        <v>489</v>
      </c>
    </row>
    <row r="168" spans="1:29" x14ac:dyDescent="0.2">
      <c r="A168" s="351"/>
      <c r="B168" s="350" t="s">
        <v>73</v>
      </c>
      <c r="C168" s="79" t="s">
        <v>219</v>
      </c>
      <c r="D168" s="49" t="s">
        <v>407</v>
      </c>
      <c r="E168" s="187">
        <v>88</v>
      </c>
      <c r="F168" s="187">
        <v>49</v>
      </c>
      <c r="G168" s="187"/>
      <c r="H168" s="187" t="s">
        <v>489</v>
      </c>
      <c r="I168" s="187" t="s">
        <v>489</v>
      </c>
      <c r="J168" s="187" t="s">
        <v>489</v>
      </c>
      <c r="K168" s="187" t="s">
        <v>489</v>
      </c>
      <c r="L168" s="187" t="s">
        <v>489</v>
      </c>
      <c r="M168" s="187" t="s">
        <v>489</v>
      </c>
      <c r="N168" s="187" t="s">
        <v>489</v>
      </c>
      <c r="O168" s="187" t="s">
        <v>489</v>
      </c>
      <c r="P168" s="187" t="s">
        <v>489</v>
      </c>
      <c r="Q168" s="49" t="s">
        <v>489</v>
      </c>
      <c r="R168" s="49" t="s">
        <v>489</v>
      </c>
      <c r="S168" s="49" t="s">
        <v>489</v>
      </c>
      <c r="T168" s="49" t="s">
        <v>489</v>
      </c>
      <c r="U168" s="49" t="s">
        <v>489</v>
      </c>
      <c r="V168" s="49" t="s">
        <v>489</v>
      </c>
      <c r="W168" s="49" t="s">
        <v>489</v>
      </c>
      <c r="X168" s="49" t="s">
        <v>489</v>
      </c>
      <c r="Y168" s="49" t="s">
        <v>489</v>
      </c>
      <c r="Z168" s="49" t="s">
        <v>489</v>
      </c>
      <c r="AA168" s="49" t="s">
        <v>489</v>
      </c>
      <c r="AB168" s="49" t="s">
        <v>489</v>
      </c>
      <c r="AC168" s="32" t="s">
        <v>489</v>
      </c>
    </row>
    <row r="169" spans="1:29" x14ac:dyDescent="0.2">
      <c r="A169" s="351"/>
      <c r="B169" s="351"/>
      <c r="C169" s="79" t="s">
        <v>357</v>
      </c>
      <c r="D169" s="49" t="s">
        <v>407</v>
      </c>
      <c r="E169" s="187"/>
      <c r="F169" s="187"/>
      <c r="G169" s="187"/>
      <c r="H169" s="187" t="s">
        <v>489</v>
      </c>
      <c r="I169" s="187" t="s">
        <v>489</v>
      </c>
      <c r="J169" s="187" t="s">
        <v>489</v>
      </c>
      <c r="K169" s="187" t="s">
        <v>489</v>
      </c>
      <c r="L169" s="187" t="s">
        <v>489</v>
      </c>
      <c r="M169" s="187" t="s">
        <v>489</v>
      </c>
      <c r="N169" s="187" t="s">
        <v>489</v>
      </c>
      <c r="O169" s="187" t="s">
        <v>489</v>
      </c>
      <c r="P169" s="187" t="s">
        <v>489</v>
      </c>
      <c r="Q169" s="49" t="s">
        <v>489</v>
      </c>
      <c r="R169" s="49" t="s">
        <v>489</v>
      </c>
      <c r="S169" s="49" t="s">
        <v>489</v>
      </c>
      <c r="T169" s="49" t="s">
        <v>489</v>
      </c>
      <c r="U169" s="49" t="s">
        <v>489</v>
      </c>
      <c r="V169" s="49" t="s">
        <v>489</v>
      </c>
      <c r="W169" s="49" t="s">
        <v>489</v>
      </c>
      <c r="X169" s="49" t="s">
        <v>489</v>
      </c>
      <c r="Y169" s="49" t="s">
        <v>489</v>
      </c>
      <c r="Z169" s="49" t="s">
        <v>489</v>
      </c>
      <c r="AA169" s="49" t="s">
        <v>489</v>
      </c>
      <c r="AB169" s="49" t="s">
        <v>489</v>
      </c>
      <c r="AC169" s="32" t="s">
        <v>489</v>
      </c>
    </row>
    <row r="170" spans="1:29" x14ac:dyDescent="0.2">
      <c r="A170" s="351"/>
      <c r="B170" s="351"/>
      <c r="C170" s="79" t="s">
        <v>220</v>
      </c>
      <c r="D170" s="49" t="s">
        <v>407</v>
      </c>
      <c r="E170" s="187">
        <v>15</v>
      </c>
      <c r="F170" s="187"/>
      <c r="G170" s="187">
        <v>1</v>
      </c>
      <c r="H170" s="187" t="s">
        <v>489</v>
      </c>
      <c r="I170" s="187" t="s">
        <v>489</v>
      </c>
      <c r="J170" s="187" t="s">
        <v>489</v>
      </c>
      <c r="K170" s="187" t="s">
        <v>489</v>
      </c>
      <c r="L170" s="187" t="s">
        <v>489</v>
      </c>
      <c r="M170" s="187" t="s">
        <v>489</v>
      </c>
      <c r="N170" s="187" t="s">
        <v>489</v>
      </c>
      <c r="O170" s="187" t="s">
        <v>489</v>
      </c>
      <c r="P170" s="187" t="s">
        <v>489</v>
      </c>
      <c r="Q170" s="49" t="s">
        <v>489</v>
      </c>
      <c r="R170" s="49" t="s">
        <v>489</v>
      </c>
      <c r="S170" s="49" t="s">
        <v>489</v>
      </c>
      <c r="T170" s="49" t="s">
        <v>489</v>
      </c>
      <c r="U170" s="49" t="s">
        <v>489</v>
      </c>
      <c r="V170" s="49" t="s">
        <v>489</v>
      </c>
      <c r="W170" s="49" t="s">
        <v>489</v>
      </c>
      <c r="X170" s="49" t="s">
        <v>489</v>
      </c>
      <c r="Y170" s="49" t="s">
        <v>489</v>
      </c>
      <c r="Z170" s="49" t="s">
        <v>489</v>
      </c>
      <c r="AA170" s="49" t="s">
        <v>489</v>
      </c>
      <c r="AB170" s="49" t="s">
        <v>489</v>
      </c>
      <c r="AC170" s="32" t="s">
        <v>489</v>
      </c>
    </row>
    <row r="171" spans="1:29" x14ac:dyDescent="0.2">
      <c r="A171" s="351"/>
      <c r="B171" s="351"/>
      <c r="C171" s="79" t="s">
        <v>221</v>
      </c>
      <c r="D171" s="49" t="s">
        <v>407</v>
      </c>
      <c r="E171" s="187"/>
      <c r="F171" s="187"/>
      <c r="G171" s="187"/>
      <c r="H171" s="187" t="s">
        <v>489</v>
      </c>
      <c r="I171" s="187" t="s">
        <v>489</v>
      </c>
      <c r="J171" s="187" t="s">
        <v>489</v>
      </c>
      <c r="K171" s="187" t="s">
        <v>489</v>
      </c>
      <c r="L171" s="187" t="s">
        <v>489</v>
      </c>
      <c r="M171" s="187" t="s">
        <v>489</v>
      </c>
      <c r="N171" s="187" t="s">
        <v>489</v>
      </c>
      <c r="O171" s="187" t="s">
        <v>489</v>
      </c>
      <c r="P171" s="187" t="s">
        <v>489</v>
      </c>
      <c r="Q171" s="49" t="s">
        <v>489</v>
      </c>
      <c r="R171" s="49" t="s">
        <v>489</v>
      </c>
      <c r="S171" s="49" t="s">
        <v>489</v>
      </c>
      <c r="T171" s="49" t="s">
        <v>489</v>
      </c>
      <c r="U171" s="49" t="s">
        <v>489</v>
      </c>
      <c r="V171" s="49" t="s">
        <v>489</v>
      </c>
      <c r="W171" s="49" t="s">
        <v>489</v>
      </c>
      <c r="X171" s="49" t="s">
        <v>489</v>
      </c>
      <c r="Y171" s="49" t="s">
        <v>489</v>
      </c>
      <c r="Z171" s="49" t="s">
        <v>489</v>
      </c>
      <c r="AA171" s="49" t="s">
        <v>489</v>
      </c>
      <c r="AB171" s="49" t="s">
        <v>489</v>
      </c>
      <c r="AC171" s="32" t="s">
        <v>489</v>
      </c>
    </row>
    <row r="172" spans="1:29" x14ac:dyDescent="0.2">
      <c r="A172" s="351"/>
      <c r="B172" s="351"/>
      <c r="C172" s="353" t="s">
        <v>158</v>
      </c>
      <c r="D172" s="354"/>
      <c r="E172" s="31">
        <f>SUM(E168:E171)</f>
        <v>103</v>
      </c>
      <c r="F172" s="31">
        <f t="shared" ref="F172:G172" si="81">SUM(F168:F171)</f>
        <v>49</v>
      </c>
      <c r="G172" s="31">
        <f t="shared" si="81"/>
        <v>1</v>
      </c>
      <c r="H172" s="31" t="s">
        <v>489</v>
      </c>
      <c r="I172" s="31" t="s">
        <v>489</v>
      </c>
      <c r="J172" s="31" t="s">
        <v>489</v>
      </c>
      <c r="K172" s="31" t="s">
        <v>489</v>
      </c>
      <c r="L172" s="31" t="s">
        <v>489</v>
      </c>
      <c r="M172" s="31" t="s">
        <v>489</v>
      </c>
      <c r="N172" s="31" t="s">
        <v>489</v>
      </c>
      <c r="O172" s="31" t="s">
        <v>489</v>
      </c>
      <c r="P172" s="31" t="s">
        <v>489</v>
      </c>
      <c r="Q172" s="31" t="s">
        <v>489</v>
      </c>
      <c r="R172" s="31" t="s">
        <v>489</v>
      </c>
      <c r="S172" s="31" t="s">
        <v>489</v>
      </c>
      <c r="T172" s="31" t="s">
        <v>489</v>
      </c>
      <c r="U172" s="31" t="s">
        <v>489</v>
      </c>
      <c r="V172" s="31" t="s">
        <v>489</v>
      </c>
      <c r="W172" s="31" t="s">
        <v>489</v>
      </c>
      <c r="X172" s="31" t="s">
        <v>489</v>
      </c>
      <c r="Y172" s="31" t="s">
        <v>489</v>
      </c>
      <c r="Z172" s="31" t="s">
        <v>489</v>
      </c>
      <c r="AA172" s="31" t="s">
        <v>489</v>
      </c>
      <c r="AB172" s="31" t="s">
        <v>489</v>
      </c>
      <c r="AC172" s="31" t="s">
        <v>489</v>
      </c>
    </row>
    <row r="173" spans="1:29" x14ac:dyDescent="0.2">
      <c r="A173" s="351"/>
      <c r="B173" s="352"/>
      <c r="C173" s="353" t="s">
        <v>157</v>
      </c>
      <c r="D173" s="354"/>
      <c r="E173" s="33">
        <f>E172/E$188</f>
        <v>0.27466666666666667</v>
      </c>
      <c r="F173" s="33">
        <f t="shared" ref="F173:G173" si="82">F172/F$188</f>
        <v>0.13031914893617022</v>
      </c>
      <c r="G173" s="33">
        <f t="shared" si="82"/>
        <v>3.937007874015748E-3</v>
      </c>
      <c r="H173" s="33" t="s">
        <v>489</v>
      </c>
      <c r="I173" s="33" t="s">
        <v>489</v>
      </c>
      <c r="J173" s="33" t="s">
        <v>489</v>
      </c>
      <c r="K173" s="33" t="s">
        <v>489</v>
      </c>
      <c r="L173" s="33" t="s">
        <v>489</v>
      </c>
      <c r="M173" s="33" t="s">
        <v>489</v>
      </c>
      <c r="N173" s="33" t="s">
        <v>489</v>
      </c>
      <c r="O173" s="33" t="s">
        <v>489</v>
      </c>
      <c r="P173" s="33" t="s">
        <v>489</v>
      </c>
      <c r="Q173" s="33" t="s">
        <v>489</v>
      </c>
      <c r="R173" s="33" t="s">
        <v>489</v>
      </c>
      <c r="S173" s="33" t="s">
        <v>489</v>
      </c>
      <c r="T173" s="33" t="s">
        <v>489</v>
      </c>
      <c r="U173" s="33" t="s">
        <v>489</v>
      </c>
      <c r="V173" s="33" t="s">
        <v>489</v>
      </c>
      <c r="W173" s="33" t="s">
        <v>489</v>
      </c>
      <c r="X173" s="33" t="s">
        <v>489</v>
      </c>
      <c r="Y173" s="33" t="s">
        <v>489</v>
      </c>
      <c r="Z173" s="33" t="s">
        <v>489</v>
      </c>
      <c r="AA173" s="33" t="s">
        <v>489</v>
      </c>
      <c r="AB173" s="33" t="s">
        <v>489</v>
      </c>
      <c r="AC173" s="33" t="s">
        <v>489</v>
      </c>
    </row>
    <row r="174" spans="1:29" x14ac:dyDescent="0.2">
      <c r="A174" s="351"/>
      <c r="B174" s="350" t="s">
        <v>83</v>
      </c>
      <c r="C174" s="79" t="s">
        <v>222</v>
      </c>
      <c r="D174" s="49" t="s">
        <v>408</v>
      </c>
      <c r="E174" s="187"/>
      <c r="F174" s="187"/>
      <c r="G174" s="187"/>
      <c r="H174" s="187" t="s">
        <v>489</v>
      </c>
      <c r="I174" s="187" t="s">
        <v>489</v>
      </c>
      <c r="J174" s="187" t="s">
        <v>489</v>
      </c>
      <c r="K174" s="187" t="s">
        <v>489</v>
      </c>
      <c r="L174" s="187" t="s">
        <v>489</v>
      </c>
      <c r="M174" s="187" t="s">
        <v>489</v>
      </c>
      <c r="N174" s="187" t="s">
        <v>489</v>
      </c>
      <c r="O174" s="187" t="s">
        <v>489</v>
      </c>
      <c r="P174" s="187" t="s">
        <v>489</v>
      </c>
      <c r="Q174" s="49" t="s">
        <v>489</v>
      </c>
      <c r="R174" s="49" t="s">
        <v>489</v>
      </c>
      <c r="S174" s="49" t="s">
        <v>489</v>
      </c>
      <c r="T174" s="49" t="s">
        <v>489</v>
      </c>
      <c r="U174" s="49" t="s">
        <v>489</v>
      </c>
      <c r="V174" s="49" t="s">
        <v>489</v>
      </c>
      <c r="W174" s="49" t="s">
        <v>489</v>
      </c>
      <c r="X174" s="49" t="s">
        <v>489</v>
      </c>
      <c r="Y174" s="49" t="s">
        <v>489</v>
      </c>
      <c r="Z174" s="49" t="s">
        <v>489</v>
      </c>
      <c r="AA174" s="49" t="s">
        <v>489</v>
      </c>
      <c r="AB174" s="49" t="s">
        <v>489</v>
      </c>
      <c r="AC174" s="32" t="s">
        <v>489</v>
      </c>
    </row>
    <row r="175" spans="1:29" x14ac:dyDescent="0.2">
      <c r="A175" s="351"/>
      <c r="B175" s="351"/>
      <c r="C175" s="79" t="s">
        <v>223</v>
      </c>
      <c r="D175" s="49" t="s">
        <v>408</v>
      </c>
      <c r="E175" s="187"/>
      <c r="F175" s="187"/>
      <c r="G175" s="187">
        <v>41</v>
      </c>
      <c r="H175" s="187" t="s">
        <v>489</v>
      </c>
      <c r="I175" s="187" t="s">
        <v>489</v>
      </c>
      <c r="J175" s="187" t="s">
        <v>489</v>
      </c>
      <c r="K175" s="187" t="s">
        <v>489</v>
      </c>
      <c r="L175" s="187" t="s">
        <v>489</v>
      </c>
      <c r="M175" s="187" t="s">
        <v>489</v>
      </c>
      <c r="N175" s="187" t="s">
        <v>489</v>
      </c>
      <c r="O175" s="187" t="s">
        <v>489</v>
      </c>
      <c r="P175" s="187" t="s">
        <v>489</v>
      </c>
      <c r="Q175" s="49" t="s">
        <v>489</v>
      </c>
      <c r="R175" s="49" t="s">
        <v>489</v>
      </c>
      <c r="S175" s="49" t="s">
        <v>489</v>
      </c>
      <c r="T175" s="49" t="s">
        <v>489</v>
      </c>
      <c r="U175" s="49" t="s">
        <v>489</v>
      </c>
      <c r="V175" s="49" t="s">
        <v>489</v>
      </c>
      <c r="W175" s="49" t="s">
        <v>489</v>
      </c>
      <c r="X175" s="49" t="s">
        <v>489</v>
      </c>
      <c r="Y175" s="49" t="s">
        <v>489</v>
      </c>
      <c r="Z175" s="49" t="s">
        <v>489</v>
      </c>
      <c r="AA175" s="49" t="s">
        <v>489</v>
      </c>
      <c r="AB175" s="49" t="s">
        <v>489</v>
      </c>
      <c r="AC175" s="32" t="s">
        <v>489</v>
      </c>
    </row>
    <row r="176" spans="1:29" x14ac:dyDescent="0.2">
      <c r="A176" s="351"/>
      <c r="B176" s="351"/>
      <c r="C176" s="79" t="s">
        <v>358</v>
      </c>
      <c r="D176" s="49" t="s">
        <v>408</v>
      </c>
      <c r="E176" s="187"/>
      <c r="F176" s="187"/>
      <c r="G176" s="187"/>
      <c r="H176" s="187" t="s">
        <v>489</v>
      </c>
      <c r="I176" s="187" t="s">
        <v>489</v>
      </c>
      <c r="J176" s="187" t="s">
        <v>489</v>
      </c>
      <c r="K176" s="187" t="s">
        <v>489</v>
      </c>
      <c r="L176" s="187" t="s">
        <v>489</v>
      </c>
      <c r="M176" s="187" t="s">
        <v>489</v>
      </c>
      <c r="N176" s="187" t="s">
        <v>489</v>
      </c>
      <c r="O176" s="187" t="s">
        <v>489</v>
      </c>
      <c r="P176" s="187" t="s">
        <v>489</v>
      </c>
      <c r="Q176" s="49" t="s">
        <v>489</v>
      </c>
      <c r="R176" s="49" t="s">
        <v>489</v>
      </c>
      <c r="S176" s="49" t="s">
        <v>489</v>
      </c>
      <c r="T176" s="49" t="s">
        <v>489</v>
      </c>
      <c r="U176" s="49" t="s">
        <v>489</v>
      </c>
      <c r="V176" s="49" t="s">
        <v>489</v>
      </c>
      <c r="W176" s="49" t="s">
        <v>489</v>
      </c>
      <c r="X176" s="49" t="s">
        <v>489</v>
      </c>
      <c r="Y176" s="49" t="s">
        <v>489</v>
      </c>
      <c r="Z176" s="49" t="s">
        <v>489</v>
      </c>
      <c r="AA176" s="49" t="s">
        <v>489</v>
      </c>
      <c r="AB176" s="49" t="s">
        <v>489</v>
      </c>
      <c r="AC176" s="32" t="s">
        <v>489</v>
      </c>
    </row>
    <row r="177" spans="1:29" x14ac:dyDescent="0.2">
      <c r="A177" s="351"/>
      <c r="B177" s="351"/>
      <c r="C177" s="79" t="s">
        <v>359</v>
      </c>
      <c r="D177" s="49" t="s">
        <v>408</v>
      </c>
      <c r="E177" s="187"/>
      <c r="F177" s="187"/>
      <c r="G177" s="187"/>
      <c r="H177" s="187" t="s">
        <v>489</v>
      </c>
      <c r="I177" s="187" t="s">
        <v>489</v>
      </c>
      <c r="J177" s="187" t="s">
        <v>489</v>
      </c>
      <c r="K177" s="187" t="s">
        <v>489</v>
      </c>
      <c r="L177" s="187" t="s">
        <v>489</v>
      </c>
      <c r="M177" s="187" t="s">
        <v>489</v>
      </c>
      <c r="N177" s="187" t="s">
        <v>489</v>
      </c>
      <c r="O177" s="187" t="s">
        <v>489</v>
      </c>
      <c r="P177" s="187" t="s">
        <v>489</v>
      </c>
      <c r="Q177" s="49" t="s">
        <v>489</v>
      </c>
      <c r="R177" s="49" t="s">
        <v>489</v>
      </c>
      <c r="S177" s="49" t="s">
        <v>489</v>
      </c>
      <c r="T177" s="49" t="s">
        <v>489</v>
      </c>
      <c r="U177" s="49" t="s">
        <v>489</v>
      </c>
      <c r="V177" s="49" t="s">
        <v>489</v>
      </c>
      <c r="W177" s="49" t="s">
        <v>489</v>
      </c>
      <c r="X177" s="49" t="s">
        <v>489</v>
      </c>
      <c r="Y177" s="49" t="s">
        <v>489</v>
      </c>
      <c r="Z177" s="49" t="s">
        <v>489</v>
      </c>
      <c r="AA177" s="49" t="s">
        <v>489</v>
      </c>
      <c r="AB177" s="49" t="s">
        <v>489</v>
      </c>
      <c r="AC177" s="32" t="s">
        <v>489</v>
      </c>
    </row>
    <row r="178" spans="1:29" x14ac:dyDescent="0.2">
      <c r="A178" s="351"/>
      <c r="B178" s="351"/>
      <c r="C178" s="79" t="s">
        <v>360</v>
      </c>
      <c r="D178" s="49" t="s">
        <v>408</v>
      </c>
      <c r="E178" s="187"/>
      <c r="F178" s="187"/>
      <c r="G178" s="187"/>
      <c r="H178" s="187" t="s">
        <v>489</v>
      </c>
      <c r="I178" s="187" t="s">
        <v>489</v>
      </c>
      <c r="J178" s="187" t="s">
        <v>489</v>
      </c>
      <c r="K178" s="187" t="s">
        <v>489</v>
      </c>
      <c r="L178" s="187" t="s">
        <v>489</v>
      </c>
      <c r="M178" s="187" t="s">
        <v>489</v>
      </c>
      <c r="N178" s="187" t="s">
        <v>489</v>
      </c>
      <c r="O178" s="187" t="s">
        <v>489</v>
      </c>
      <c r="P178" s="187" t="s">
        <v>489</v>
      </c>
      <c r="Q178" s="49" t="s">
        <v>489</v>
      </c>
      <c r="R178" s="49" t="s">
        <v>489</v>
      </c>
      <c r="S178" s="49" t="s">
        <v>489</v>
      </c>
      <c r="T178" s="49" t="s">
        <v>489</v>
      </c>
      <c r="U178" s="49" t="s">
        <v>489</v>
      </c>
      <c r="V178" s="49" t="s">
        <v>489</v>
      </c>
      <c r="W178" s="49" t="s">
        <v>489</v>
      </c>
      <c r="X178" s="49" t="s">
        <v>489</v>
      </c>
      <c r="Y178" s="49" t="s">
        <v>489</v>
      </c>
      <c r="Z178" s="49" t="s">
        <v>489</v>
      </c>
      <c r="AA178" s="49" t="s">
        <v>489</v>
      </c>
      <c r="AB178" s="49" t="s">
        <v>489</v>
      </c>
      <c r="AC178" s="32" t="s">
        <v>489</v>
      </c>
    </row>
    <row r="179" spans="1:29" x14ac:dyDescent="0.2">
      <c r="A179" s="351"/>
      <c r="B179" s="351"/>
      <c r="C179" s="79" t="s">
        <v>361</v>
      </c>
      <c r="D179" s="49" t="s">
        <v>408</v>
      </c>
      <c r="E179" s="187"/>
      <c r="F179" s="187"/>
      <c r="G179" s="187"/>
      <c r="H179" s="187" t="s">
        <v>489</v>
      </c>
      <c r="I179" s="187" t="s">
        <v>489</v>
      </c>
      <c r="J179" s="187" t="s">
        <v>489</v>
      </c>
      <c r="K179" s="187" t="s">
        <v>489</v>
      </c>
      <c r="L179" s="187" t="s">
        <v>489</v>
      </c>
      <c r="M179" s="187" t="s">
        <v>489</v>
      </c>
      <c r="N179" s="187" t="s">
        <v>489</v>
      </c>
      <c r="O179" s="187" t="s">
        <v>489</v>
      </c>
      <c r="P179" s="187" t="s">
        <v>489</v>
      </c>
      <c r="Q179" s="49" t="s">
        <v>489</v>
      </c>
      <c r="R179" s="49" t="s">
        <v>489</v>
      </c>
      <c r="S179" s="49" t="s">
        <v>489</v>
      </c>
      <c r="T179" s="49" t="s">
        <v>489</v>
      </c>
      <c r="U179" s="49" t="s">
        <v>489</v>
      </c>
      <c r="V179" s="49" t="s">
        <v>489</v>
      </c>
      <c r="W179" s="49" t="s">
        <v>489</v>
      </c>
      <c r="X179" s="49" t="s">
        <v>489</v>
      </c>
      <c r="Y179" s="49" t="s">
        <v>489</v>
      </c>
      <c r="Z179" s="49" t="s">
        <v>489</v>
      </c>
      <c r="AA179" s="49" t="s">
        <v>489</v>
      </c>
      <c r="AB179" s="49" t="s">
        <v>489</v>
      </c>
      <c r="AC179" s="32" t="s">
        <v>489</v>
      </c>
    </row>
    <row r="180" spans="1:29" x14ac:dyDescent="0.2">
      <c r="A180" s="351"/>
      <c r="B180" s="351"/>
      <c r="C180" s="79" t="s">
        <v>454</v>
      </c>
      <c r="D180" s="49" t="s">
        <v>408</v>
      </c>
      <c r="E180" s="187"/>
      <c r="F180" s="187"/>
      <c r="G180" s="187"/>
      <c r="H180" s="187" t="s">
        <v>489</v>
      </c>
      <c r="I180" s="187" t="s">
        <v>489</v>
      </c>
      <c r="J180" s="187" t="s">
        <v>489</v>
      </c>
      <c r="K180" s="187" t="s">
        <v>489</v>
      </c>
      <c r="L180" s="187" t="s">
        <v>489</v>
      </c>
      <c r="M180" s="187" t="s">
        <v>489</v>
      </c>
      <c r="N180" s="187" t="s">
        <v>489</v>
      </c>
      <c r="O180" s="187" t="s">
        <v>489</v>
      </c>
      <c r="P180" s="187" t="s">
        <v>489</v>
      </c>
      <c r="Q180" s="49" t="s">
        <v>489</v>
      </c>
      <c r="R180" s="49" t="s">
        <v>489</v>
      </c>
      <c r="S180" s="49" t="s">
        <v>489</v>
      </c>
      <c r="T180" s="49" t="s">
        <v>489</v>
      </c>
      <c r="U180" s="49" t="s">
        <v>489</v>
      </c>
      <c r="V180" s="49" t="s">
        <v>489</v>
      </c>
      <c r="W180" s="49" t="s">
        <v>489</v>
      </c>
      <c r="X180" s="49" t="s">
        <v>489</v>
      </c>
      <c r="Y180" s="49" t="s">
        <v>489</v>
      </c>
      <c r="Z180" s="49" t="s">
        <v>489</v>
      </c>
      <c r="AA180" s="49" t="s">
        <v>489</v>
      </c>
      <c r="AB180" s="49" t="s">
        <v>489</v>
      </c>
      <c r="AC180" s="32" t="s">
        <v>489</v>
      </c>
    </row>
    <row r="181" spans="1:29" x14ac:dyDescent="0.2">
      <c r="A181" s="351"/>
      <c r="B181" s="351"/>
      <c r="C181" s="79" t="s">
        <v>455</v>
      </c>
      <c r="D181" s="49" t="s">
        <v>408</v>
      </c>
      <c r="E181" s="187"/>
      <c r="F181" s="187"/>
      <c r="G181" s="187"/>
      <c r="H181" s="187" t="s">
        <v>489</v>
      </c>
      <c r="I181" s="187" t="s">
        <v>489</v>
      </c>
      <c r="J181" s="187" t="s">
        <v>489</v>
      </c>
      <c r="K181" s="187" t="s">
        <v>489</v>
      </c>
      <c r="L181" s="187" t="s">
        <v>489</v>
      </c>
      <c r="M181" s="187" t="s">
        <v>489</v>
      </c>
      <c r="N181" s="187" t="s">
        <v>489</v>
      </c>
      <c r="O181" s="187" t="s">
        <v>489</v>
      </c>
      <c r="P181" s="187" t="s">
        <v>489</v>
      </c>
      <c r="Q181" s="49" t="s">
        <v>489</v>
      </c>
      <c r="R181" s="49" t="s">
        <v>489</v>
      </c>
      <c r="S181" s="49" t="s">
        <v>489</v>
      </c>
      <c r="T181" s="49" t="s">
        <v>489</v>
      </c>
      <c r="U181" s="49" t="s">
        <v>489</v>
      </c>
      <c r="V181" s="49" t="s">
        <v>489</v>
      </c>
      <c r="W181" s="49" t="s">
        <v>489</v>
      </c>
      <c r="X181" s="49" t="s">
        <v>489</v>
      </c>
      <c r="Y181" s="49" t="s">
        <v>489</v>
      </c>
      <c r="Z181" s="49" t="s">
        <v>489</v>
      </c>
      <c r="AA181" s="49" t="s">
        <v>489</v>
      </c>
      <c r="AB181" s="49" t="s">
        <v>489</v>
      </c>
      <c r="AC181" s="32" t="s">
        <v>489</v>
      </c>
    </row>
    <row r="182" spans="1:29" x14ac:dyDescent="0.2">
      <c r="A182" s="351"/>
      <c r="B182" s="351"/>
      <c r="C182" s="353" t="s">
        <v>158</v>
      </c>
      <c r="D182" s="354"/>
      <c r="E182" s="31">
        <f>SUM(E174:E181)</f>
        <v>0</v>
      </c>
      <c r="F182" s="31">
        <f t="shared" ref="F182:G182" si="83">SUM(F174:F181)</f>
        <v>0</v>
      </c>
      <c r="G182" s="31">
        <f t="shared" si="83"/>
        <v>41</v>
      </c>
      <c r="H182" s="31" t="s">
        <v>489</v>
      </c>
      <c r="I182" s="31" t="s">
        <v>489</v>
      </c>
      <c r="J182" s="31" t="s">
        <v>489</v>
      </c>
      <c r="K182" s="31" t="s">
        <v>489</v>
      </c>
      <c r="L182" s="31" t="s">
        <v>489</v>
      </c>
      <c r="M182" s="31" t="s">
        <v>489</v>
      </c>
      <c r="N182" s="31" t="s">
        <v>489</v>
      </c>
      <c r="O182" s="31" t="s">
        <v>489</v>
      </c>
      <c r="P182" s="31" t="s">
        <v>489</v>
      </c>
      <c r="Q182" s="31" t="s">
        <v>489</v>
      </c>
      <c r="R182" s="31" t="s">
        <v>489</v>
      </c>
      <c r="S182" s="31" t="s">
        <v>489</v>
      </c>
      <c r="T182" s="31" t="s">
        <v>489</v>
      </c>
      <c r="U182" s="31" t="s">
        <v>489</v>
      </c>
      <c r="V182" s="31" t="s">
        <v>489</v>
      </c>
      <c r="W182" s="31" t="s">
        <v>489</v>
      </c>
      <c r="X182" s="31" t="s">
        <v>489</v>
      </c>
      <c r="Y182" s="31" t="s">
        <v>489</v>
      </c>
      <c r="Z182" s="31" t="s">
        <v>489</v>
      </c>
      <c r="AA182" s="31" t="s">
        <v>489</v>
      </c>
      <c r="AB182" s="31" t="s">
        <v>489</v>
      </c>
      <c r="AC182" s="31" t="s">
        <v>489</v>
      </c>
    </row>
    <row r="183" spans="1:29" x14ac:dyDescent="0.2">
      <c r="A183" s="351"/>
      <c r="B183" s="352"/>
      <c r="C183" s="353" t="s">
        <v>157</v>
      </c>
      <c r="D183" s="354"/>
      <c r="E183" s="33">
        <f>E182/E$188</f>
        <v>0</v>
      </c>
      <c r="F183" s="33">
        <f t="shared" ref="F183:G183" si="84">F182/F$188</f>
        <v>0</v>
      </c>
      <c r="G183" s="33">
        <f t="shared" si="84"/>
        <v>0.16141732283464566</v>
      </c>
      <c r="H183" s="33" t="s">
        <v>489</v>
      </c>
      <c r="I183" s="33" t="s">
        <v>489</v>
      </c>
      <c r="J183" s="33" t="s">
        <v>489</v>
      </c>
      <c r="K183" s="33" t="s">
        <v>489</v>
      </c>
      <c r="L183" s="33" t="s">
        <v>489</v>
      </c>
      <c r="M183" s="33" t="s">
        <v>489</v>
      </c>
      <c r="N183" s="33" t="s">
        <v>489</v>
      </c>
      <c r="O183" s="33" t="s">
        <v>489</v>
      </c>
      <c r="P183" s="33" t="s">
        <v>489</v>
      </c>
      <c r="Q183" s="33" t="s">
        <v>489</v>
      </c>
      <c r="R183" s="33" t="s">
        <v>489</v>
      </c>
      <c r="S183" s="33" t="s">
        <v>489</v>
      </c>
      <c r="T183" s="33" t="s">
        <v>489</v>
      </c>
      <c r="U183" s="33" t="s">
        <v>489</v>
      </c>
      <c r="V183" s="33" t="s">
        <v>489</v>
      </c>
      <c r="W183" s="33" t="s">
        <v>489</v>
      </c>
      <c r="X183" s="33" t="s">
        <v>489</v>
      </c>
      <c r="Y183" s="33" t="s">
        <v>489</v>
      </c>
      <c r="Z183" s="33" t="s">
        <v>489</v>
      </c>
      <c r="AA183" s="33" t="s">
        <v>489</v>
      </c>
      <c r="AB183" s="33" t="s">
        <v>489</v>
      </c>
      <c r="AC183" s="33" t="s">
        <v>489</v>
      </c>
    </row>
    <row r="184" spans="1:29" x14ac:dyDescent="0.2">
      <c r="A184" s="351"/>
      <c r="B184" s="350" t="s">
        <v>81</v>
      </c>
      <c r="C184" s="79" t="s">
        <v>224</v>
      </c>
      <c r="D184" s="49" t="s">
        <v>407</v>
      </c>
      <c r="E184" s="187"/>
      <c r="F184" s="187"/>
      <c r="G184" s="187">
        <v>1</v>
      </c>
      <c r="H184" s="187" t="s">
        <v>489</v>
      </c>
      <c r="I184" s="187" t="s">
        <v>489</v>
      </c>
      <c r="J184" s="187" t="s">
        <v>489</v>
      </c>
      <c r="K184" s="187" t="s">
        <v>489</v>
      </c>
      <c r="L184" s="187" t="s">
        <v>489</v>
      </c>
      <c r="M184" s="187" t="s">
        <v>489</v>
      </c>
      <c r="N184" s="187" t="s">
        <v>489</v>
      </c>
      <c r="O184" s="187" t="s">
        <v>489</v>
      </c>
      <c r="P184" s="187" t="s">
        <v>489</v>
      </c>
      <c r="Q184" s="49" t="s">
        <v>489</v>
      </c>
      <c r="R184" s="49" t="s">
        <v>489</v>
      </c>
      <c r="S184" s="49" t="s">
        <v>489</v>
      </c>
      <c r="T184" s="49" t="s">
        <v>489</v>
      </c>
      <c r="U184" s="49" t="s">
        <v>489</v>
      </c>
      <c r="V184" s="49" t="s">
        <v>489</v>
      </c>
      <c r="W184" s="49" t="s">
        <v>489</v>
      </c>
      <c r="X184" s="49" t="s">
        <v>489</v>
      </c>
      <c r="Y184" s="49" t="s">
        <v>489</v>
      </c>
      <c r="Z184" s="49" t="s">
        <v>489</v>
      </c>
      <c r="AA184" s="49" t="s">
        <v>489</v>
      </c>
      <c r="AB184" s="49" t="s">
        <v>489</v>
      </c>
      <c r="AC184" s="32" t="s">
        <v>489</v>
      </c>
    </row>
    <row r="185" spans="1:29" x14ac:dyDescent="0.2">
      <c r="A185" s="351"/>
      <c r="B185" s="351"/>
      <c r="C185" s="79" t="s">
        <v>362</v>
      </c>
      <c r="D185" s="49" t="s">
        <v>407</v>
      </c>
      <c r="E185" s="187"/>
      <c r="F185" s="187"/>
      <c r="G185" s="187"/>
      <c r="H185" s="187" t="s">
        <v>489</v>
      </c>
      <c r="I185" s="187" t="s">
        <v>489</v>
      </c>
      <c r="J185" s="187" t="s">
        <v>489</v>
      </c>
      <c r="K185" s="187" t="s">
        <v>489</v>
      </c>
      <c r="L185" s="187" t="s">
        <v>489</v>
      </c>
      <c r="M185" s="187" t="s">
        <v>489</v>
      </c>
      <c r="N185" s="187" t="s">
        <v>489</v>
      </c>
      <c r="O185" s="187" t="s">
        <v>489</v>
      </c>
      <c r="P185" s="187" t="s">
        <v>489</v>
      </c>
      <c r="Q185" s="49" t="s">
        <v>489</v>
      </c>
      <c r="R185" s="49" t="s">
        <v>489</v>
      </c>
      <c r="S185" s="49" t="s">
        <v>489</v>
      </c>
      <c r="T185" s="49" t="s">
        <v>489</v>
      </c>
      <c r="U185" s="49" t="s">
        <v>489</v>
      </c>
      <c r="V185" s="49" t="s">
        <v>489</v>
      </c>
      <c r="W185" s="49" t="s">
        <v>489</v>
      </c>
      <c r="X185" s="49" t="s">
        <v>489</v>
      </c>
      <c r="Y185" s="49" t="s">
        <v>489</v>
      </c>
      <c r="Z185" s="49" t="s">
        <v>489</v>
      </c>
      <c r="AA185" s="49" t="s">
        <v>489</v>
      </c>
      <c r="AB185" s="49" t="s">
        <v>489</v>
      </c>
      <c r="AC185" s="32" t="s">
        <v>489</v>
      </c>
    </row>
    <row r="186" spans="1:29" x14ac:dyDescent="0.2">
      <c r="A186" s="351"/>
      <c r="B186" s="351"/>
      <c r="C186" s="353" t="s">
        <v>158</v>
      </c>
      <c r="D186" s="354"/>
      <c r="E186" s="31">
        <f>SUM(E184:E185)</f>
        <v>0</v>
      </c>
      <c r="F186" s="31">
        <f t="shared" ref="F186:G186" si="85">SUM(F184:F185)</f>
        <v>0</v>
      </c>
      <c r="G186" s="31">
        <f t="shared" si="85"/>
        <v>1</v>
      </c>
      <c r="H186" s="31" t="s">
        <v>489</v>
      </c>
      <c r="I186" s="31" t="s">
        <v>489</v>
      </c>
      <c r="J186" s="31" t="s">
        <v>489</v>
      </c>
      <c r="K186" s="31" t="s">
        <v>489</v>
      </c>
      <c r="L186" s="31" t="s">
        <v>489</v>
      </c>
      <c r="M186" s="31" t="s">
        <v>489</v>
      </c>
      <c r="N186" s="31" t="s">
        <v>489</v>
      </c>
      <c r="O186" s="31" t="s">
        <v>489</v>
      </c>
      <c r="P186" s="31" t="s">
        <v>489</v>
      </c>
      <c r="Q186" s="31" t="s">
        <v>489</v>
      </c>
      <c r="R186" s="31" t="s">
        <v>489</v>
      </c>
      <c r="S186" s="31" t="s">
        <v>489</v>
      </c>
      <c r="T186" s="31" t="s">
        <v>489</v>
      </c>
      <c r="U186" s="31" t="s">
        <v>489</v>
      </c>
      <c r="V186" s="31" t="s">
        <v>489</v>
      </c>
      <c r="W186" s="31" t="s">
        <v>489</v>
      </c>
      <c r="X186" s="31" t="s">
        <v>489</v>
      </c>
      <c r="Y186" s="31" t="s">
        <v>489</v>
      </c>
      <c r="Z186" s="31" t="s">
        <v>489</v>
      </c>
      <c r="AA186" s="31" t="s">
        <v>489</v>
      </c>
      <c r="AB186" s="31" t="s">
        <v>489</v>
      </c>
      <c r="AC186" s="31" t="s">
        <v>489</v>
      </c>
    </row>
    <row r="187" spans="1:29" x14ac:dyDescent="0.2">
      <c r="A187" s="352"/>
      <c r="B187" s="352"/>
      <c r="C187" s="353" t="s">
        <v>157</v>
      </c>
      <c r="D187" s="354"/>
      <c r="E187" s="33">
        <f>E186/E$188</f>
        <v>0</v>
      </c>
      <c r="F187" s="33">
        <f t="shared" ref="F187:G187" si="86">F186/F$188</f>
        <v>0</v>
      </c>
      <c r="G187" s="33">
        <f t="shared" si="86"/>
        <v>3.937007874015748E-3</v>
      </c>
      <c r="H187" s="33" t="s">
        <v>489</v>
      </c>
      <c r="I187" s="33" t="s">
        <v>489</v>
      </c>
      <c r="J187" s="33" t="s">
        <v>489</v>
      </c>
      <c r="K187" s="33" t="s">
        <v>489</v>
      </c>
      <c r="L187" s="33" t="s">
        <v>489</v>
      </c>
      <c r="M187" s="33" t="s">
        <v>489</v>
      </c>
      <c r="N187" s="33" t="s">
        <v>489</v>
      </c>
      <c r="O187" s="33" t="s">
        <v>489</v>
      </c>
      <c r="P187" s="33" t="s">
        <v>489</v>
      </c>
      <c r="Q187" s="33" t="s">
        <v>489</v>
      </c>
      <c r="R187" s="33" t="s">
        <v>489</v>
      </c>
      <c r="S187" s="33" t="s">
        <v>489</v>
      </c>
      <c r="T187" s="33" t="s">
        <v>489</v>
      </c>
      <c r="U187" s="33" t="s">
        <v>489</v>
      </c>
      <c r="V187" s="33" t="s">
        <v>489</v>
      </c>
      <c r="W187" s="33" t="s">
        <v>489</v>
      </c>
      <c r="X187" s="33" t="s">
        <v>489</v>
      </c>
      <c r="Y187" s="33" t="s">
        <v>489</v>
      </c>
      <c r="Z187" s="33" t="s">
        <v>489</v>
      </c>
      <c r="AA187" s="33" t="s">
        <v>489</v>
      </c>
      <c r="AB187" s="33" t="s">
        <v>489</v>
      </c>
      <c r="AC187" s="33" t="s">
        <v>489</v>
      </c>
    </row>
    <row r="188" spans="1:29" x14ac:dyDescent="0.2">
      <c r="A188" s="356" t="s">
        <v>152</v>
      </c>
      <c r="B188" s="357"/>
      <c r="C188" s="357"/>
      <c r="D188" s="358"/>
      <c r="E188" s="45">
        <f>E166+E172+E182+E186</f>
        <v>375</v>
      </c>
      <c r="F188" s="45">
        <f t="shared" ref="F188:G188" si="87">F166+F172+F182+F186</f>
        <v>376</v>
      </c>
      <c r="G188" s="45">
        <f t="shared" si="87"/>
        <v>254</v>
      </c>
      <c r="H188" s="45" t="s">
        <v>489</v>
      </c>
      <c r="I188" s="45" t="s">
        <v>489</v>
      </c>
      <c r="J188" s="45" t="s">
        <v>489</v>
      </c>
      <c r="K188" s="45" t="s">
        <v>489</v>
      </c>
      <c r="L188" s="45" t="s">
        <v>489</v>
      </c>
      <c r="M188" s="45" t="s">
        <v>489</v>
      </c>
      <c r="N188" s="45" t="s">
        <v>489</v>
      </c>
      <c r="O188" s="45" t="s">
        <v>489</v>
      </c>
      <c r="P188" s="45" t="s">
        <v>489</v>
      </c>
      <c r="Q188" s="45" t="s">
        <v>489</v>
      </c>
      <c r="R188" s="45" t="s">
        <v>489</v>
      </c>
      <c r="S188" s="45" t="s">
        <v>489</v>
      </c>
      <c r="T188" s="45" t="s">
        <v>489</v>
      </c>
      <c r="U188" s="45" t="s">
        <v>489</v>
      </c>
      <c r="V188" s="45" t="s">
        <v>489</v>
      </c>
      <c r="W188" s="45" t="s">
        <v>489</v>
      </c>
      <c r="X188" s="45" t="s">
        <v>489</v>
      </c>
      <c r="Y188" s="45" t="s">
        <v>489</v>
      </c>
      <c r="Z188" s="45" t="s">
        <v>489</v>
      </c>
      <c r="AA188" s="45" t="s">
        <v>489</v>
      </c>
      <c r="AB188" s="45" t="s">
        <v>489</v>
      </c>
      <c r="AC188" s="45" t="s">
        <v>489</v>
      </c>
    </row>
    <row r="189" spans="1:29" x14ac:dyDescent="0.2">
      <c r="A189" s="356" t="s">
        <v>410</v>
      </c>
      <c r="B189" s="357"/>
      <c r="C189" s="357"/>
      <c r="D189" s="358"/>
      <c r="E189" s="224">
        <f t="shared" ref="E189:G189" si="88">(E182+E162)/E188</f>
        <v>6.133333333333333E-2</v>
      </c>
      <c r="F189" s="224">
        <f t="shared" si="88"/>
        <v>1.0638297872340425E-2</v>
      </c>
      <c r="G189" s="224">
        <f t="shared" si="88"/>
        <v>0.16141732283464566</v>
      </c>
      <c r="H189" s="224" t="s">
        <v>489</v>
      </c>
      <c r="I189" s="224" t="s">
        <v>489</v>
      </c>
      <c r="J189" s="224" t="s">
        <v>489</v>
      </c>
      <c r="K189" s="224" t="s">
        <v>489</v>
      </c>
      <c r="L189" s="224" t="s">
        <v>489</v>
      </c>
      <c r="M189" s="224" t="s">
        <v>489</v>
      </c>
      <c r="N189" s="224" t="s">
        <v>489</v>
      </c>
      <c r="O189" s="224" t="s">
        <v>489</v>
      </c>
      <c r="P189" s="224" t="s">
        <v>489</v>
      </c>
      <c r="Q189" s="224" t="s">
        <v>489</v>
      </c>
      <c r="R189" s="224" t="s">
        <v>489</v>
      </c>
      <c r="S189" s="46" t="s">
        <v>489</v>
      </c>
      <c r="T189" s="46" t="s">
        <v>489</v>
      </c>
      <c r="U189" s="46" t="s">
        <v>489</v>
      </c>
      <c r="V189" s="46" t="s">
        <v>489</v>
      </c>
      <c r="W189" s="46" t="s">
        <v>489</v>
      </c>
      <c r="X189" s="46" t="s">
        <v>489</v>
      </c>
      <c r="Y189" s="46" t="s">
        <v>489</v>
      </c>
      <c r="Z189" s="46" t="s">
        <v>489</v>
      </c>
      <c r="AA189" s="46" t="s">
        <v>489</v>
      </c>
      <c r="AB189" s="46" t="s">
        <v>489</v>
      </c>
      <c r="AC189" s="46" t="s">
        <v>489</v>
      </c>
    </row>
    <row r="190" spans="1:29" x14ac:dyDescent="0.2">
      <c r="A190" s="350" t="s">
        <v>116</v>
      </c>
      <c r="B190" s="350" t="s">
        <v>81</v>
      </c>
      <c r="C190" s="79" t="s">
        <v>226</v>
      </c>
      <c r="D190" s="49" t="s">
        <v>407</v>
      </c>
      <c r="E190" s="187"/>
      <c r="F190" s="187">
        <v>5</v>
      </c>
      <c r="G190" s="187"/>
      <c r="H190" s="187" t="s">
        <v>489</v>
      </c>
      <c r="I190" s="187" t="s">
        <v>489</v>
      </c>
      <c r="J190" s="187" t="s">
        <v>489</v>
      </c>
      <c r="K190" s="187" t="s">
        <v>489</v>
      </c>
      <c r="L190" s="187" t="s">
        <v>489</v>
      </c>
      <c r="M190" s="187" t="s">
        <v>489</v>
      </c>
      <c r="N190" s="187" t="s">
        <v>489</v>
      </c>
      <c r="O190" s="187" t="s">
        <v>489</v>
      </c>
      <c r="P190" s="187" t="s">
        <v>489</v>
      </c>
      <c r="Q190" s="49" t="s">
        <v>489</v>
      </c>
      <c r="R190" s="49" t="s">
        <v>489</v>
      </c>
      <c r="S190" s="49" t="s">
        <v>489</v>
      </c>
      <c r="T190" s="49" t="s">
        <v>489</v>
      </c>
      <c r="U190" s="49" t="s">
        <v>489</v>
      </c>
      <c r="V190" s="49" t="s">
        <v>489</v>
      </c>
      <c r="W190" s="49" t="s">
        <v>489</v>
      </c>
      <c r="X190" s="49" t="s">
        <v>489</v>
      </c>
      <c r="Y190" s="49" t="s">
        <v>489</v>
      </c>
      <c r="Z190" s="49" t="s">
        <v>489</v>
      </c>
      <c r="AA190" s="49" t="s">
        <v>489</v>
      </c>
      <c r="AB190" s="49" t="s">
        <v>489</v>
      </c>
      <c r="AC190" s="32" t="s">
        <v>489</v>
      </c>
    </row>
    <row r="191" spans="1:29" x14ac:dyDescent="0.2">
      <c r="A191" s="351"/>
      <c r="B191" s="351"/>
      <c r="C191" s="79" t="s">
        <v>227</v>
      </c>
      <c r="D191" s="49" t="s">
        <v>407</v>
      </c>
      <c r="E191" s="187"/>
      <c r="F191" s="187">
        <v>7</v>
      </c>
      <c r="G191" s="187">
        <v>11</v>
      </c>
      <c r="H191" s="187" t="s">
        <v>489</v>
      </c>
      <c r="I191" s="187" t="s">
        <v>489</v>
      </c>
      <c r="J191" s="187" t="s">
        <v>489</v>
      </c>
      <c r="K191" s="187" t="s">
        <v>489</v>
      </c>
      <c r="L191" s="187" t="s">
        <v>489</v>
      </c>
      <c r="M191" s="187" t="s">
        <v>489</v>
      </c>
      <c r="N191" s="187" t="s">
        <v>489</v>
      </c>
      <c r="O191" s="187" t="s">
        <v>489</v>
      </c>
      <c r="P191" s="187" t="s">
        <v>489</v>
      </c>
      <c r="Q191" s="49" t="s">
        <v>489</v>
      </c>
      <c r="R191" s="49" t="s">
        <v>489</v>
      </c>
      <c r="S191" s="49" t="s">
        <v>489</v>
      </c>
      <c r="T191" s="49" t="s">
        <v>489</v>
      </c>
      <c r="U191" s="49" t="s">
        <v>489</v>
      </c>
      <c r="V191" s="49" t="s">
        <v>489</v>
      </c>
      <c r="W191" s="49" t="s">
        <v>489</v>
      </c>
      <c r="X191" s="49" t="s">
        <v>489</v>
      </c>
      <c r="Y191" s="49" t="s">
        <v>489</v>
      </c>
      <c r="Z191" s="49" t="s">
        <v>489</v>
      </c>
      <c r="AA191" s="49" t="s">
        <v>489</v>
      </c>
      <c r="AB191" s="49" t="s">
        <v>489</v>
      </c>
      <c r="AC191" s="32" t="s">
        <v>489</v>
      </c>
    </row>
    <row r="192" spans="1:29" x14ac:dyDescent="0.2">
      <c r="A192" s="351"/>
      <c r="B192" s="351"/>
      <c r="C192" s="79" t="s">
        <v>413</v>
      </c>
      <c r="D192" s="49"/>
      <c r="E192" s="187"/>
      <c r="F192" s="187"/>
      <c r="G192" s="187"/>
      <c r="H192" s="187" t="s">
        <v>489</v>
      </c>
      <c r="I192" s="187" t="s">
        <v>489</v>
      </c>
      <c r="J192" s="187" t="s">
        <v>489</v>
      </c>
      <c r="K192" s="187" t="s">
        <v>489</v>
      </c>
      <c r="L192" s="187" t="s">
        <v>489</v>
      </c>
      <c r="M192" s="187" t="s">
        <v>489</v>
      </c>
      <c r="N192" s="187" t="s">
        <v>489</v>
      </c>
      <c r="O192" s="187" t="s">
        <v>489</v>
      </c>
      <c r="P192" s="187" t="s">
        <v>489</v>
      </c>
      <c r="Q192" s="49" t="s">
        <v>489</v>
      </c>
      <c r="R192" s="49" t="s">
        <v>489</v>
      </c>
      <c r="S192" s="49" t="s">
        <v>489</v>
      </c>
      <c r="T192" s="49" t="s">
        <v>489</v>
      </c>
      <c r="U192" s="49" t="s">
        <v>489</v>
      </c>
      <c r="V192" s="49" t="s">
        <v>489</v>
      </c>
      <c r="W192" s="49" t="s">
        <v>489</v>
      </c>
      <c r="X192" s="49" t="s">
        <v>489</v>
      </c>
      <c r="Y192" s="49" t="s">
        <v>489</v>
      </c>
      <c r="Z192" s="49" t="s">
        <v>489</v>
      </c>
      <c r="AA192" s="49" t="s">
        <v>489</v>
      </c>
      <c r="AB192" s="49" t="s">
        <v>489</v>
      </c>
      <c r="AC192" s="32" t="s">
        <v>489</v>
      </c>
    </row>
    <row r="193" spans="1:29" x14ac:dyDescent="0.2">
      <c r="A193" s="351"/>
      <c r="B193" s="351"/>
      <c r="C193" s="353" t="s">
        <v>158</v>
      </c>
      <c r="D193" s="354"/>
      <c r="E193" s="31">
        <f>SUM(E190:E192)</f>
        <v>0</v>
      </c>
      <c r="F193" s="31">
        <f t="shared" ref="F193:G193" si="89">SUM(F190:F192)</f>
        <v>12</v>
      </c>
      <c r="G193" s="31">
        <f t="shared" si="89"/>
        <v>11</v>
      </c>
      <c r="H193" s="31" t="s">
        <v>489</v>
      </c>
      <c r="I193" s="31" t="s">
        <v>489</v>
      </c>
      <c r="J193" s="31" t="s">
        <v>489</v>
      </c>
      <c r="K193" s="31" t="s">
        <v>489</v>
      </c>
      <c r="L193" s="31" t="s">
        <v>489</v>
      </c>
      <c r="M193" s="31" t="s">
        <v>489</v>
      </c>
      <c r="N193" s="31" t="s">
        <v>489</v>
      </c>
      <c r="O193" s="31" t="s">
        <v>489</v>
      </c>
      <c r="P193" s="31" t="s">
        <v>489</v>
      </c>
      <c r="Q193" s="31" t="s">
        <v>489</v>
      </c>
      <c r="R193" s="31" t="s">
        <v>489</v>
      </c>
      <c r="S193" s="31" t="s">
        <v>489</v>
      </c>
      <c r="T193" s="31" t="s">
        <v>489</v>
      </c>
      <c r="U193" s="31" t="s">
        <v>489</v>
      </c>
      <c r="V193" s="31" t="s">
        <v>489</v>
      </c>
      <c r="W193" s="31" t="s">
        <v>489</v>
      </c>
      <c r="X193" s="31" t="s">
        <v>489</v>
      </c>
      <c r="Y193" s="31" t="s">
        <v>489</v>
      </c>
      <c r="Z193" s="31" t="s">
        <v>489</v>
      </c>
      <c r="AA193" s="31" t="s">
        <v>489</v>
      </c>
      <c r="AB193" s="31" t="s">
        <v>489</v>
      </c>
      <c r="AC193" s="31" t="s">
        <v>489</v>
      </c>
    </row>
    <row r="194" spans="1:29" x14ac:dyDescent="0.2">
      <c r="A194" s="351"/>
      <c r="B194" s="352"/>
      <c r="C194" s="353" t="s">
        <v>157</v>
      </c>
      <c r="D194" s="354"/>
      <c r="E194" s="33">
        <f>E193/E$201</f>
        <v>0</v>
      </c>
      <c r="F194" s="33">
        <f t="shared" ref="F194:G194" si="90">F193/F$201</f>
        <v>0.36363636363636365</v>
      </c>
      <c r="G194" s="33">
        <f t="shared" si="90"/>
        <v>1</v>
      </c>
      <c r="H194" s="33" t="s">
        <v>489</v>
      </c>
      <c r="I194" s="33" t="s">
        <v>489</v>
      </c>
      <c r="J194" s="33" t="s">
        <v>489</v>
      </c>
      <c r="K194" s="33" t="s">
        <v>489</v>
      </c>
      <c r="L194" s="33" t="s">
        <v>489</v>
      </c>
      <c r="M194" s="33" t="s">
        <v>489</v>
      </c>
      <c r="N194" s="33" t="s">
        <v>489</v>
      </c>
      <c r="O194" s="33" t="s">
        <v>489</v>
      </c>
      <c r="P194" s="33" t="s">
        <v>489</v>
      </c>
      <c r="Q194" s="33" t="s">
        <v>489</v>
      </c>
      <c r="R194" s="33" t="s">
        <v>489</v>
      </c>
      <c r="S194" s="33" t="s">
        <v>489</v>
      </c>
      <c r="T194" s="33" t="s">
        <v>489</v>
      </c>
      <c r="U194" s="33" t="s">
        <v>489</v>
      </c>
      <c r="V194" s="33" t="s">
        <v>489</v>
      </c>
      <c r="W194" s="33" t="s">
        <v>489</v>
      </c>
      <c r="X194" s="33" t="s">
        <v>489</v>
      </c>
      <c r="Y194" s="33" t="s">
        <v>489</v>
      </c>
      <c r="Z194" s="33" t="s">
        <v>489</v>
      </c>
      <c r="AA194" s="33" t="s">
        <v>489</v>
      </c>
      <c r="AB194" s="33" t="s">
        <v>489</v>
      </c>
      <c r="AC194" s="33" t="s">
        <v>489</v>
      </c>
    </row>
    <row r="195" spans="1:29" x14ac:dyDescent="0.2">
      <c r="A195" s="351"/>
      <c r="B195" s="350" t="s">
        <v>83</v>
      </c>
      <c r="C195" s="48" t="s">
        <v>229</v>
      </c>
      <c r="D195" s="49" t="s">
        <v>408</v>
      </c>
      <c r="E195" s="187"/>
      <c r="F195" s="187"/>
      <c r="G195" s="187"/>
      <c r="H195" s="187" t="s">
        <v>489</v>
      </c>
      <c r="I195" s="187" t="s">
        <v>489</v>
      </c>
      <c r="J195" s="187" t="s">
        <v>489</v>
      </c>
      <c r="K195" s="187" t="s">
        <v>489</v>
      </c>
      <c r="L195" s="187" t="s">
        <v>489</v>
      </c>
      <c r="M195" s="187" t="s">
        <v>489</v>
      </c>
      <c r="N195" s="187" t="s">
        <v>489</v>
      </c>
      <c r="O195" s="187" t="s">
        <v>489</v>
      </c>
      <c r="P195" s="187" t="s">
        <v>489</v>
      </c>
      <c r="Q195" s="49" t="s">
        <v>489</v>
      </c>
      <c r="R195" s="49" t="s">
        <v>489</v>
      </c>
      <c r="S195" s="49" t="s">
        <v>489</v>
      </c>
      <c r="T195" s="49" t="s">
        <v>489</v>
      </c>
      <c r="U195" s="49" t="s">
        <v>489</v>
      </c>
      <c r="V195" s="49" t="s">
        <v>489</v>
      </c>
      <c r="W195" s="49" t="s">
        <v>489</v>
      </c>
      <c r="X195" s="49" t="s">
        <v>489</v>
      </c>
      <c r="Y195" s="49" t="s">
        <v>489</v>
      </c>
      <c r="Z195" s="49" t="s">
        <v>489</v>
      </c>
      <c r="AA195" s="49" t="s">
        <v>489</v>
      </c>
      <c r="AB195" s="49" t="s">
        <v>489</v>
      </c>
      <c r="AC195" s="32" t="s">
        <v>489</v>
      </c>
    </row>
    <row r="196" spans="1:29" x14ac:dyDescent="0.2">
      <c r="A196" s="351"/>
      <c r="B196" s="351"/>
      <c r="C196" s="353" t="s">
        <v>158</v>
      </c>
      <c r="D196" s="354"/>
      <c r="E196" s="31">
        <f>SUM(E195)</f>
        <v>0</v>
      </c>
      <c r="F196" s="31">
        <f t="shared" ref="F196:G196" si="91">SUM(F195)</f>
        <v>0</v>
      </c>
      <c r="G196" s="31">
        <f t="shared" si="91"/>
        <v>0</v>
      </c>
      <c r="H196" s="31" t="s">
        <v>489</v>
      </c>
      <c r="I196" s="31" t="s">
        <v>489</v>
      </c>
      <c r="J196" s="31" t="s">
        <v>489</v>
      </c>
      <c r="K196" s="31" t="s">
        <v>489</v>
      </c>
      <c r="L196" s="31" t="s">
        <v>489</v>
      </c>
      <c r="M196" s="31" t="s">
        <v>489</v>
      </c>
      <c r="N196" s="31" t="s">
        <v>489</v>
      </c>
      <c r="O196" s="31" t="s">
        <v>489</v>
      </c>
      <c r="P196" s="31" t="s">
        <v>489</v>
      </c>
      <c r="Q196" s="31" t="s">
        <v>489</v>
      </c>
      <c r="R196" s="31" t="s">
        <v>489</v>
      </c>
      <c r="S196" s="31" t="s">
        <v>489</v>
      </c>
      <c r="T196" s="31" t="s">
        <v>489</v>
      </c>
      <c r="U196" s="31" t="s">
        <v>489</v>
      </c>
      <c r="V196" s="31" t="s">
        <v>489</v>
      </c>
      <c r="W196" s="31" t="s">
        <v>489</v>
      </c>
      <c r="X196" s="31" t="s">
        <v>489</v>
      </c>
      <c r="Y196" s="31" t="s">
        <v>489</v>
      </c>
      <c r="Z196" s="31" t="s">
        <v>489</v>
      </c>
      <c r="AA196" s="31" t="s">
        <v>489</v>
      </c>
      <c r="AB196" s="31" t="s">
        <v>489</v>
      </c>
      <c r="AC196" s="31" t="s">
        <v>489</v>
      </c>
    </row>
    <row r="197" spans="1:29" ht="18" customHeight="1" x14ac:dyDescent="0.2">
      <c r="A197" s="351"/>
      <c r="B197" s="352"/>
      <c r="C197" s="353" t="s">
        <v>157</v>
      </c>
      <c r="D197" s="354"/>
      <c r="E197" s="33">
        <f>E196/E$201</f>
        <v>0</v>
      </c>
      <c r="F197" s="33">
        <f t="shared" ref="F197:G197" si="92">F196/F$201</f>
        <v>0</v>
      </c>
      <c r="G197" s="33">
        <f t="shared" si="92"/>
        <v>0</v>
      </c>
      <c r="H197" s="33" t="s">
        <v>489</v>
      </c>
      <c r="I197" s="33" t="s">
        <v>489</v>
      </c>
      <c r="J197" s="33" t="s">
        <v>489</v>
      </c>
      <c r="K197" s="33" t="s">
        <v>489</v>
      </c>
      <c r="L197" s="33" t="s">
        <v>489</v>
      </c>
      <c r="M197" s="33" t="s">
        <v>489</v>
      </c>
      <c r="N197" s="33" t="s">
        <v>489</v>
      </c>
      <c r="O197" s="33" t="s">
        <v>489</v>
      </c>
      <c r="P197" s="33" t="s">
        <v>489</v>
      </c>
      <c r="Q197" s="33" t="s">
        <v>489</v>
      </c>
      <c r="R197" s="33" t="s">
        <v>489</v>
      </c>
      <c r="S197" s="33" t="s">
        <v>489</v>
      </c>
      <c r="T197" s="33" t="s">
        <v>489</v>
      </c>
      <c r="U197" s="33" t="s">
        <v>489</v>
      </c>
      <c r="V197" s="33" t="s">
        <v>489</v>
      </c>
      <c r="W197" s="33" t="s">
        <v>489</v>
      </c>
      <c r="X197" s="33" t="s">
        <v>489</v>
      </c>
      <c r="Y197" s="33" t="s">
        <v>489</v>
      </c>
      <c r="Z197" s="33" t="s">
        <v>489</v>
      </c>
      <c r="AA197" s="33" t="s">
        <v>489</v>
      </c>
      <c r="AB197" s="33" t="s">
        <v>489</v>
      </c>
      <c r="AC197" s="33" t="s">
        <v>489</v>
      </c>
    </row>
    <row r="198" spans="1:29" x14ac:dyDescent="0.2">
      <c r="A198" s="351"/>
      <c r="B198" s="350" t="s">
        <v>86</v>
      </c>
      <c r="C198" s="79" t="s">
        <v>228</v>
      </c>
      <c r="D198" s="49" t="s">
        <v>407</v>
      </c>
      <c r="E198" s="187">
        <v>59</v>
      </c>
      <c r="F198" s="187">
        <v>21</v>
      </c>
      <c r="G198" s="187"/>
      <c r="H198" s="187" t="s">
        <v>489</v>
      </c>
      <c r="I198" s="187" t="s">
        <v>489</v>
      </c>
      <c r="J198" s="187" t="s">
        <v>489</v>
      </c>
      <c r="K198" s="187" t="s">
        <v>489</v>
      </c>
      <c r="L198" s="187" t="s">
        <v>489</v>
      </c>
      <c r="M198" s="187" t="s">
        <v>489</v>
      </c>
      <c r="N198" s="187" t="s">
        <v>489</v>
      </c>
      <c r="O198" s="187" t="s">
        <v>489</v>
      </c>
      <c r="P198" s="187" t="s">
        <v>489</v>
      </c>
      <c r="Q198" s="49" t="s">
        <v>489</v>
      </c>
      <c r="R198" s="49" t="s">
        <v>489</v>
      </c>
      <c r="S198" s="49" t="s">
        <v>489</v>
      </c>
      <c r="T198" s="49" t="s">
        <v>489</v>
      </c>
      <c r="U198" s="49" t="s">
        <v>489</v>
      </c>
      <c r="V198" s="49" t="s">
        <v>489</v>
      </c>
      <c r="W198" s="49" t="s">
        <v>489</v>
      </c>
      <c r="X198" s="49" t="s">
        <v>489</v>
      </c>
      <c r="Y198" s="49" t="s">
        <v>489</v>
      </c>
      <c r="Z198" s="49" t="s">
        <v>489</v>
      </c>
      <c r="AA198" s="49" t="s">
        <v>489</v>
      </c>
      <c r="AB198" s="49" t="s">
        <v>489</v>
      </c>
      <c r="AC198" s="32" t="s">
        <v>489</v>
      </c>
    </row>
    <row r="199" spans="1:29" x14ac:dyDescent="0.2">
      <c r="A199" s="351"/>
      <c r="B199" s="351"/>
      <c r="C199" s="353" t="s">
        <v>158</v>
      </c>
      <c r="D199" s="354"/>
      <c r="E199" s="31">
        <f>SUM(E198)</f>
        <v>59</v>
      </c>
      <c r="F199" s="31">
        <f t="shared" ref="F199:G199" si="93">SUM(F198)</f>
        <v>21</v>
      </c>
      <c r="G199" s="31">
        <f t="shared" si="93"/>
        <v>0</v>
      </c>
      <c r="H199" s="31" t="s">
        <v>489</v>
      </c>
      <c r="I199" s="31" t="s">
        <v>489</v>
      </c>
      <c r="J199" s="31" t="s">
        <v>489</v>
      </c>
      <c r="K199" s="31" t="s">
        <v>489</v>
      </c>
      <c r="L199" s="31" t="s">
        <v>489</v>
      </c>
      <c r="M199" s="31" t="s">
        <v>489</v>
      </c>
      <c r="N199" s="31" t="s">
        <v>489</v>
      </c>
      <c r="O199" s="31" t="s">
        <v>489</v>
      </c>
      <c r="P199" s="31" t="s">
        <v>489</v>
      </c>
      <c r="Q199" s="31" t="s">
        <v>489</v>
      </c>
      <c r="R199" s="31" t="s">
        <v>489</v>
      </c>
      <c r="S199" s="31" t="s">
        <v>489</v>
      </c>
      <c r="T199" s="31" t="s">
        <v>489</v>
      </c>
      <c r="U199" s="31" t="s">
        <v>489</v>
      </c>
      <c r="V199" s="31" t="s">
        <v>489</v>
      </c>
      <c r="W199" s="31" t="s">
        <v>489</v>
      </c>
      <c r="X199" s="31" t="s">
        <v>489</v>
      </c>
      <c r="Y199" s="31" t="s">
        <v>489</v>
      </c>
      <c r="Z199" s="31" t="s">
        <v>489</v>
      </c>
      <c r="AA199" s="31" t="s">
        <v>489</v>
      </c>
      <c r="AB199" s="31" t="s">
        <v>489</v>
      </c>
      <c r="AC199" s="31" t="s">
        <v>489</v>
      </c>
    </row>
    <row r="200" spans="1:29" x14ac:dyDescent="0.2">
      <c r="A200" s="352"/>
      <c r="B200" s="352"/>
      <c r="C200" s="353" t="s">
        <v>157</v>
      </c>
      <c r="D200" s="354"/>
      <c r="E200" s="33">
        <f>E199/E$201</f>
        <v>1</v>
      </c>
      <c r="F200" s="33">
        <f t="shared" ref="F200:G200" si="94">F199/F$201</f>
        <v>0.63636363636363635</v>
      </c>
      <c r="G200" s="33">
        <f t="shared" si="94"/>
        <v>0</v>
      </c>
      <c r="H200" s="33" t="s">
        <v>489</v>
      </c>
      <c r="I200" s="33" t="s">
        <v>489</v>
      </c>
      <c r="J200" s="33" t="s">
        <v>489</v>
      </c>
      <c r="K200" s="33" t="s">
        <v>489</v>
      </c>
      <c r="L200" s="33" t="s">
        <v>489</v>
      </c>
      <c r="M200" s="33" t="s">
        <v>489</v>
      </c>
      <c r="N200" s="33" t="s">
        <v>489</v>
      </c>
      <c r="O200" s="33" t="s">
        <v>489</v>
      </c>
      <c r="P200" s="33" t="s">
        <v>489</v>
      </c>
      <c r="Q200" s="33" t="s">
        <v>489</v>
      </c>
      <c r="R200" s="33" t="s">
        <v>489</v>
      </c>
      <c r="S200" s="33" t="s">
        <v>489</v>
      </c>
      <c r="T200" s="33" t="s">
        <v>489</v>
      </c>
      <c r="U200" s="33" t="s">
        <v>489</v>
      </c>
      <c r="V200" s="33" t="s">
        <v>489</v>
      </c>
      <c r="W200" s="33" t="s">
        <v>489</v>
      </c>
      <c r="X200" s="33" t="s">
        <v>489</v>
      </c>
      <c r="Y200" s="33" t="s">
        <v>489</v>
      </c>
      <c r="Z200" s="33" t="s">
        <v>489</v>
      </c>
      <c r="AA200" s="33" t="s">
        <v>489</v>
      </c>
      <c r="AB200" s="33" t="s">
        <v>489</v>
      </c>
      <c r="AC200" s="33" t="s">
        <v>489</v>
      </c>
    </row>
    <row r="201" spans="1:29" x14ac:dyDescent="0.2">
      <c r="A201" s="356" t="s">
        <v>153</v>
      </c>
      <c r="B201" s="357"/>
      <c r="C201" s="357"/>
      <c r="D201" s="358"/>
      <c r="E201" s="45">
        <f>E193+E196+E199</f>
        <v>59</v>
      </c>
      <c r="F201" s="45">
        <f t="shared" ref="F201:G201" si="95">F193+F196+F199</f>
        <v>33</v>
      </c>
      <c r="G201" s="45">
        <f t="shared" si="95"/>
        <v>11</v>
      </c>
      <c r="H201" s="45" t="s">
        <v>489</v>
      </c>
      <c r="I201" s="45" t="s">
        <v>489</v>
      </c>
      <c r="J201" s="45" t="s">
        <v>489</v>
      </c>
      <c r="K201" s="45" t="s">
        <v>489</v>
      </c>
      <c r="L201" s="45" t="s">
        <v>489</v>
      </c>
      <c r="M201" s="45" t="s">
        <v>489</v>
      </c>
      <c r="N201" s="45" t="s">
        <v>489</v>
      </c>
      <c r="O201" s="45" t="s">
        <v>489</v>
      </c>
      <c r="P201" s="45" t="s">
        <v>489</v>
      </c>
      <c r="Q201" s="45" t="s">
        <v>489</v>
      </c>
      <c r="R201" s="45" t="s">
        <v>489</v>
      </c>
      <c r="S201" s="45" t="s">
        <v>489</v>
      </c>
      <c r="T201" s="45" t="s">
        <v>489</v>
      </c>
      <c r="U201" s="45" t="s">
        <v>489</v>
      </c>
      <c r="V201" s="45" t="s">
        <v>489</v>
      </c>
      <c r="W201" s="45" t="s">
        <v>489</v>
      </c>
      <c r="X201" s="45" t="s">
        <v>489</v>
      </c>
      <c r="Y201" s="45" t="s">
        <v>489</v>
      </c>
      <c r="Z201" s="45" t="s">
        <v>489</v>
      </c>
      <c r="AA201" s="45" t="s">
        <v>489</v>
      </c>
      <c r="AB201" s="45" t="s">
        <v>489</v>
      </c>
      <c r="AC201" s="45" t="s">
        <v>489</v>
      </c>
    </row>
    <row r="202" spans="1:29" x14ac:dyDescent="0.2">
      <c r="A202" s="356" t="s">
        <v>410</v>
      </c>
      <c r="B202" s="357"/>
      <c r="C202" s="357"/>
      <c r="D202" s="358"/>
      <c r="E202" s="224">
        <f>E196/E201</f>
        <v>0</v>
      </c>
      <c r="F202" s="224">
        <f t="shared" ref="F202:G202" si="96">F196/F201</f>
        <v>0</v>
      </c>
      <c r="G202" s="224">
        <f t="shared" si="96"/>
        <v>0</v>
      </c>
      <c r="H202" s="224" t="s">
        <v>489</v>
      </c>
      <c r="I202" s="224" t="s">
        <v>489</v>
      </c>
      <c r="J202" s="224" t="s">
        <v>489</v>
      </c>
      <c r="K202" s="224" t="s">
        <v>489</v>
      </c>
      <c r="L202" s="224" t="s">
        <v>489</v>
      </c>
      <c r="M202" s="224" t="s">
        <v>489</v>
      </c>
      <c r="N202" s="224" t="s">
        <v>489</v>
      </c>
      <c r="O202" s="224" t="s">
        <v>489</v>
      </c>
      <c r="P202" s="224" t="s">
        <v>489</v>
      </c>
      <c r="Q202" s="224" t="s">
        <v>489</v>
      </c>
      <c r="R202" s="224" t="s">
        <v>489</v>
      </c>
      <c r="S202" s="46" t="s">
        <v>489</v>
      </c>
      <c r="T202" s="46" t="s">
        <v>489</v>
      </c>
      <c r="U202" s="46" t="s">
        <v>489</v>
      </c>
      <c r="V202" s="46" t="s">
        <v>489</v>
      </c>
      <c r="W202" s="46" t="s">
        <v>489</v>
      </c>
      <c r="X202" s="46" t="s">
        <v>489</v>
      </c>
      <c r="Y202" s="46" t="s">
        <v>489</v>
      </c>
      <c r="Z202" s="46" t="s">
        <v>489</v>
      </c>
      <c r="AA202" s="46" t="s">
        <v>489</v>
      </c>
      <c r="AB202" s="46" t="s">
        <v>489</v>
      </c>
      <c r="AC202" s="46" t="s">
        <v>489</v>
      </c>
    </row>
    <row r="203" spans="1:29" x14ac:dyDescent="0.2">
      <c r="A203" s="350" t="s">
        <v>121</v>
      </c>
      <c r="B203" s="350" t="s">
        <v>90</v>
      </c>
      <c r="C203" s="49" t="s">
        <v>230</v>
      </c>
      <c r="D203" s="49" t="s">
        <v>407</v>
      </c>
      <c r="E203" s="187"/>
      <c r="F203" s="187"/>
      <c r="G203" s="187">
        <v>10</v>
      </c>
      <c r="H203" s="187" t="s">
        <v>489</v>
      </c>
      <c r="I203" s="187" t="s">
        <v>489</v>
      </c>
      <c r="J203" s="187" t="s">
        <v>489</v>
      </c>
      <c r="K203" s="187" t="s">
        <v>489</v>
      </c>
      <c r="L203" s="187" t="s">
        <v>489</v>
      </c>
      <c r="M203" s="187" t="s">
        <v>489</v>
      </c>
      <c r="N203" s="187" t="s">
        <v>489</v>
      </c>
      <c r="O203" s="187" t="s">
        <v>489</v>
      </c>
      <c r="P203" s="187" t="s">
        <v>489</v>
      </c>
      <c r="Q203" s="49" t="s">
        <v>489</v>
      </c>
      <c r="R203" s="49" t="s">
        <v>489</v>
      </c>
      <c r="S203" s="49" t="s">
        <v>489</v>
      </c>
      <c r="T203" s="49" t="s">
        <v>489</v>
      </c>
      <c r="U203" s="49" t="s">
        <v>489</v>
      </c>
      <c r="V203" s="49" t="s">
        <v>489</v>
      </c>
      <c r="W203" s="49" t="s">
        <v>489</v>
      </c>
      <c r="X203" s="49" t="s">
        <v>489</v>
      </c>
      <c r="Y203" s="49" t="s">
        <v>489</v>
      </c>
      <c r="Z203" s="49" t="s">
        <v>489</v>
      </c>
      <c r="AA203" s="49" t="s">
        <v>489</v>
      </c>
      <c r="AB203" s="49" t="s">
        <v>489</v>
      </c>
      <c r="AC203" s="32" t="s">
        <v>489</v>
      </c>
    </row>
    <row r="204" spans="1:29" x14ac:dyDescent="0.2">
      <c r="A204" s="351"/>
      <c r="B204" s="351"/>
      <c r="C204" s="49" t="s">
        <v>231</v>
      </c>
      <c r="D204" s="49" t="s">
        <v>407</v>
      </c>
      <c r="E204" s="187">
        <v>10</v>
      </c>
      <c r="F204" s="187">
        <v>40</v>
      </c>
      <c r="G204" s="187">
        <v>40</v>
      </c>
      <c r="H204" s="187" t="s">
        <v>489</v>
      </c>
      <c r="I204" s="187" t="s">
        <v>489</v>
      </c>
      <c r="J204" s="187" t="s">
        <v>489</v>
      </c>
      <c r="K204" s="187" t="s">
        <v>489</v>
      </c>
      <c r="L204" s="187" t="s">
        <v>489</v>
      </c>
      <c r="M204" s="187" t="s">
        <v>489</v>
      </c>
      <c r="N204" s="187" t="s">
        <v>489</v>
      </c>
      <c r="O204" s="187" t="s">
        <v>489</v>
      </c>
      <c r="P204" s="187" t="s">
        <v>489</v>
      </c>
      <c r="Q204" s="49" t="s">
        <v>489</v>
      </c>
      <c r="R204" s="49" t="s">
        <v>489</v>
      </c>
      <c r="S204" s="49" t="s">
        <v>489</v>
      </c>
      <c r="T204" s="49" t="s">
        <v>489</v>
      </c>
      <c r="U204" s="49" t="s">
        <v>489</v>
      </c>
      <c r="V204" s="49" t="s">
        <v>489</v>
      </c>
      <c r="W204" s="49" t="s">
        <v>489</v>
      </c>
      <c r="X204" s="49" t="s">
        <v>489</v>
      </c>
      <c r="Y204" s="49" t="s">
        <v>489</v>
      </c>
      <c r="Z204" s="49" t="s">
        <v>489</v>
      </c>
      <c r="AA204" s="49" t="s">
        <v>489</v>
      </c>
      <c r="AB204" s="49" t="s">
        <v>489</v>
      </c>
      <c r="AC204" s="32" t="s">
        <v>489</v>
      </c>
    </row>
    <row r="205" spans="1:29" x14ac:dyDescent="0.2">
      <c r="A205" s="351"/>
      <c r="B205" s="351"/>
      <c r="C205" s="49" t="s">
        <v>232</v>
      </c>
      <c r="D205" s="49" t="s">
        <v>407</v>
      </c>
      <c r="E205" s="187"/>
      <c r="F205" s="187"/>
      <c r="G205" s="187"/>
      <c r="H205" s="187" t="s">
        <v>489</v>
      </c>
      <c r="I205" s="187" t="s">
        <v>489</v>
      </c>
      <c r="J205" s="187" t="s">
        <v>489</v>
      </c>
      <c r="K205" s="187" t="s">
        <v>489</v>
      </c>
      <c r="L205" s="187" t="s">
        <v>489</v>
      </c>
      <c r="M205" s="187" t="s">
        <v>489</v>
      </c>
      <c r="N205" s="187" t="s">
        <v>489</v>
      </c>
      <c r="O205" s="187" t="s">
        <v>489</v>
      </c>
      <c r="P205" s="187" t="s">
        <v>489</v>
      </c>
      <c r="Q205" s="49" t="s">
        <v>489</v>
      </c>
      <c r="R205" s="49" t="s">
        <v>489</v>
      </c>
      <c r="S205" s="49" t="s">
        <v>489</v>
      </c>
      <c r="T205" s="49" t="s">
        <v>489</v>
      </c>
      <c r="U205" s="49" t="s">
        <v>489</v>
      </c>
      <c r="V205" s="49" t="s">
        <v>489</v>
      </c>
      <c r="W205" s="49" t="s">
        <v>489</v>
      </c>
      <c r="X205" s="49" t="s">
        <v>489</v>
      </c>
      <c r="Y205" s="49" t="s">
        <v>489</v>
      </c>
      <c r="Z205" s="49" t="s">
        <v>489</v>
      </c>
      <c r="AA205" s="49" t="s">
        <v>489</v>
      </c>
      <c r="AB205" s="49" t="s">
        <v>489</v>
      </c>
      <c r="AC205" s="32" t="s">
        <v>489</v>
      </c>
    </row>
    <row r="206" spans="1:29" x14ac:dyDescent="0.2">
      <c r="A206" s="351"/>
      <c r="B206" s="351"/>
      <c r="C206" s="353" t="s">
        <v>158</v>
      </c>
      <c r="D206" s="354"/>
      <c r="E206" s="31">
        <f>SUM(E203:E205)</f>
        <v>10</v>
      </c>
      <c r="F206" s="31">
        <f t="shared" ref="F206:G206" si="97">SUM(F203:F205)</f>
        <v>40</v>
      </c>
      <c r="G206" s="31">
        <f t="shared" si="97"/>
        <v>50</v>
      </c>
      <c r="H206" s="31" t="s">
        <v>489</v>
      </c>
      <c r="I206" s="31" t="s">
        <v>489</v>
      </c>
      <c r="J206" s="31" t="s">
        <v>489</v>
      </c>
      <c r="K206" s="31" t="s">
        <v>489</v>
      </c>
      <c r="L206" s="31" t="s">
        <v>489</v>
      </c>
      <c r="M206" s="31" t="s">
        <v>489</v>
      </c>
      <c r="N206" s="31" t="s">
        <v>489</v>
      </c>
      <c r="O206" s="31" t="s">
        <v>489</v>
      </c>
      <c r="P206" s="31" t="s">
        <v>489</v>
      </c>
      <c r="Q206" s="31" t="s">
        <v>489</v>
      </c>
      <c r="R206" s="31" t="s">
        <v>489</v>
      </c>
      <c r="S206" s="31" t="s">
        <v>489</v>
      </c>
      <c r="T206" s="31" t="s">
        <v>489</v>
      </c>
      <c r="U206" s="31" t="s">
        <v>489</v>
      </c>
      <c r="V206" s="31" t="s">
        <v>489</v>
      </c>
      <c r="W206" s="31" t="s">
        <v>489</v>
      </c>
      <c r="X206" s="31" t="s">
        <v>489</v>
      </c>
      <c r="Y206" s="31" t="s">
        <v>489</v>
      </c>
      <c r="Z206" s="31" t="s">
        <v>489</v>
      </c>
      <c r="AA206" s="31" t="s">
        <v>489</v>
      </c>
      <c r="AB206" s="31" t="s">
        <v>489</v>
      </c>
      <c r="AC206" s="31" t="s">
        <v>489</v>
      </c>
    </row>
    <row r="207" spans="1:29" x14ac:dyDescent="0.2">
      <c r="A207" s="351"/>
      <c r="B207" s="352"/>
      <c r="C207" s="353" t="s">
        <v>157</v>
      </c>
      <c r="D207" s="354"/>
      <c r="E207" s="33">
        <f>E206/E$244</f>
        <v>0.55555555555555558</v>
      </c>
      <c r="F207" s="33">
        <f t="shared" ref="F207:G207" si="98">F206/F$244</f>
        <v>0.75471698113207553</v>
      </c>
      <c r="G207" s="33">
        <f t="shared" si="98"/>
        <v>0.92592592592592593</v>
      </c>
      <c r="H207" s="33" t="s">
        <v>489</v>
      </c>
      <c r="I207" s="33" t="s">
        <v>489</v>
      </c>
      <c r="J207" s="33" t="s">
        <v>489</v>
      </c>
      <c r="K207" s="33" t="s">
        <v>489</v>
      </c>
      <c r="L207" s="33" t="s">
        <v>489</v>
      </c>
      <c r="M207" s="33" t="s">
        <v>489</v>
      </c>
      <c r="N207" s="33" t="s">
        <v>489</v>
      </c>
      <c r="O207" s="33" t="s">
        <v>489</v>
      </c>
      <c r="P207" s="33" t="s">
        <v>489</v>
      </c>
      <c r="Q207" s="33" t="s">
        <v>489</v>
      </c>
      <c r="R207" s="33" t="s">
        <v>489</v>
      </c>
      <c r="S207" s="33" t="s">
        <v>489</v>
      </c>
      <c r="T207" s="33" t="s">
        <v>489</v>
      </c>
      <c r="U207" s="33" t="s">
        <v>489</v>
      </c>
      <c r="V207" s="33" t="s">
        <v>489</v>
      </c>
      <c r="W207" s="33" t="s">
        <v>489</v>
      </c>
      <c r="X207" s="33" t="s">
        <v>489</v>
      </c>
      <c r="Y207" s="33" t="s">
        <v>489</v>
      </c>
      <c r="Z207" s="33" t="s">
        <v>489</v>
      </c>
      <c r="AA207" s="33" t="s">
        <v>489</v>
      </c>
      <c r="AB207" s="33" t="s">
        <v>489</v>
      </c>
      <c r="AC207" s="33" t="s">
        <v>489</v>
      </c>
    </row>
    <row r="208" spans="1:29" ht="18" customHeight="1" x14ac:dyDescent="0.2">
      <c r="A208" s="351"/>
      <c r="B208" s="350" t="s">
        <v>184</v>
      </c>
      <c r="C208" s="49" t="s">
        <v>233</v>
      </c>
      <c r="D208" s="49" t="s">
        <v>408</v>
      </c>
      <c r="E208" s="193"/>
      <c r="F208" s="187"/>
      <c r="G208" s="187"/>
      <c r="H208" s="187" t="s">
        <v>489</v>
      </c>
      <c r="I208" s="187" t="s">
        <v>489</v>
      </c>
      <c r="J208" s="187" t="s">
        <v>489</v>
      </c>
      <c r="K208" s="187" t="s">
        <v>489</v>
      </c>
      <c r="L208" s="187" t="s">
        <v>489</v>
      </c>
      <c r="M208" s="187" t="s">
        <v>489</v>
      </c>
      <c r="N208" s="187" t="s">
        <v>489</v>
      </c>
      <c r="O208" s="187" t="s">
        <v>489</v>
      </c>
      <c r="P208" s="187" t="s">
        <v>489</v>
      </c>
      <c r="Q208" s="49" t="s">
        <v>489</v>
      </c>
      <c r="R208" s="49" t="s">
        <v>489</v>
      </c>
      <c r="S208" s="49" t="s">
        <v>489</v>
      </c>
      <c r="T208" s="49" t="s">
        <v>489</v>
      </c>
      <c r="U208" s="49" t="s">
        <v>489</v>
      </c>
      <c r="V208" s="49" t="s">
        <v>489</v>
      </c>
      <c r="W208" s="49" t="s">
        <v>489</v>
      </c>
      <c r="X208" s="49" t="s">
        <v>489</v>
      </c>
      <c r="Y208" s="49" t="s">
        <v>489</v>
      </c>
      <c r="Z208" s="49" t="s">
        <v>489</v>
      </c>
      <c r="AA208" s="49" t="s">
        <v>489</v>
      </c>
      <c r="AB208" s="49" t="s">
        <v>489</v>
      </c>
      <c r="AC208" s="32" t="s">
        <v>489</v>
      </c>
    </row>
    <row r="209" spans="1:29" x14ac:dyDescent="0.2">
      <c r="A209" s="351"/>
      <c r="B209" s="351"/>
      <c r="C209" s="80" t="s">
        <v>414</v>
      </c>
      <c r="D209" s="49" t="s">
        <v>407</v>
      </c>
      <c r="E209" s="187"/>
      <c r="F209" s="187"/>
      <c r="G209" s="187"/>
      <c r="H209" s="187" t="s">
        <v>489</v>
      </c>
      <c r="I209" s="187" t="s">
        <v>489</v>
      </c>
      <c r="J209" s="187" t="s">
        <v>489</v>
      </c>
      <c r="K209" s="187" t="s">
        <v>489</v>
      </c>
      <c r="L209" s="187" t="s">
        <v>489</v>
      </c>
      <c r="M209" s="187" t="s">
        <v>489</v>
      </c>
      <c r="N209" s="187" t="s">
        <v>489</v>
      </c>
      <c r="O209" s="187" t="s">
        <v>489</v>
      </c>
      <c r="P209" s="187" t="s">
        <v>489</v>
      </c>
      <c r="Q209" s="49" t="s">
        <v>489</v>
      </c>
      <c r="R209" s="49" t="s">
        <v>489</v>
      </c>
      <c r="S209" s="49" t="s">
        <v>489</v>
      </c>
      <c r="T209" s="49" t="s">
        <v>489</v>
      </c>
      <c r="U209" s="49" t="s">
        <v>489</v>
      </c>
      <c r="V209" s="49" t="s">
        <v>489</v>
      </c>
      <c r="W209" s="49" t="s">
        <v>489</v>
      </c>
      <c r="X209" s="49" t="s">
        <v>489</v>
      </c>
      <c r="Y209" s="49" t="s">
        <v>489</v>
      </c>
      <c r="Z209" s="49" t="s">
        <v>489</v>
      </c>
      <c r="AA209" s="49" t="s">
        <v>489</v>
      </c>
      <c r="AB209" s="49" t="s">
        <v>489</v>
      </c>
      <c r="AC209" s="32" t="s">
        <v>489</v>
      </c>
    </row>
    <row r="210" spans="1:29" x14ac:dyDescent="0.2">
      <c r="A210" s="351"/>
      <c r="B210" s="351"/>
      <c r="C210" s="49" t="s">
        <v>234</v>
      </c>
      <c r="D210" s="49" t="s">
        <v>407</v>
      </c>
      <c r="E210" s="187"/>
      <c r="F210" s="187">
        <v>1</v>
      </c>
      <c r="G210" s="187"/>
      <c r="H210" s="187" t="s">
        <v>489</v>
      </c>
      <c r="I210" s="187" t="s">
        <v>489</v>
      </c>
      <c r="J210" s="187" t="s">
        <v>489</v>
      </c>
      <c r="K210" s="187" t="s">
        <v>489</v>
      </c>
      <c r="L210" s="187" t="s">
        <v>489</v>
      </c>
      <c r="M210" s="187" t="s">
        <v>489</v>
      </c>
      <c r="N210" s="187" t="s">
        <v>489</v>
      </c>
      <c r="O210" s="187" t="s">
        <v>489</v>
      </c>
      <c r="P210" s="187" t="s">
        <v>489</v>
      </c>
      <c r="Q210" s="49" t="s">
        <v>489</v>
      </c>
      <c r="R210" s="49" t="s">
        <v>489</v>
      </c>
      <c r="S210" s="49" t="s">
        <v>489</v>
      </c>
      <c r="T210" s="49" t="s">
        <v>489</v>
      </c>
      <c r="U210" s="49" t="s">
        <v>489</v>
      </c>
      <c r="V210" s="49" t="s">
        <v>489</v>
      </c>
      <c r="W210" s="49" t="s">
        <v>489</v>
      </c>
      <c r="X210" s="49" t="s">
        <v>489</v>
      </c>
      <c r="Y210" s="49" t="s">
        <v>489</v>
      </c>
      <c r="Z210" s="49" t="s">
        <v>489</v>
      </c>
      <c r="AA210" s="49" t="s">
        <v>489</v>
      </c>
      <c r="AB210" s="49" t="s">
        <v>489</v>
      </c>
      <c r="AC210" s="32" t="s">
        <v>489</v>
      </c>
    </row>
    <row r="211" spans="1:29" x14ac:dyDescent="0.2">
      <c r="A211" s="351"/>
      <c r="B211" s="351"/>
      <c r="C211" s="49" t="s">
        <v>235</v>
      </c>
      <c r="D211" s="49" t="s">
        <v>407</v>
      </c>
      <c r="E211" s="187"/>
      <c r="F211" s="187"/>
      <c r="G211" s="187"/>
      <c r="H211" s="187" t="s">
        <v>489</v>
      </c>
      <c r="I211" s="187" t="s">
        <v>489</v>
      </c>
      <c r="J211" s="187" t="s">
        <v>489</v>
      </c>
      <c r="K211" s="187" t="s">
        <v>489</v>
      </c>
      <c r="L211" s="187" t="s">
        <v>489</v>
      </c>
      <c r="M211" s="187" t="s">
        <v>489</v>
      </c>
      <c r="N211" s="187" t="s">
        <v>489</v>
      </c>
      <c r="O211" s="187" t="s">
        <v>489</v>
      </c>
      <c r="P211" s="187" t="s">
        <v>489</v>
      </c>
      <c r="Q211" s="49" t="s">
        <v>489</v>
      </c>
      <c r="R211" s="49" t="s">
        <v>489</v>
      </c>
      <c r="S211" s="49" t="s">
        <v>489</v>
      </c>
      <c r="T211" s="49" t="s">
        <v>489</v>
      </c>
      <c r="U211" s="49" t="s">
        <v>489</v>
      </c>
      <c r="V211" s="49" t="s">
        <v>489</v>
      </c>
      <c r="W211" s="49" t="s">
        <v>489</v>
      </c>
      <c r="X211" s="49" t="s">
        <v>489</v>
      </c>
      <c r="Y211" s="49" t="s">
        <v>489</v>
      </c>
      <c r="Z211" s="49" t="s">
        <v>489</v>
      </c>
      <c r="AA211" s="49" t="s">
        <v>489</v>
      </c>
      <c r="AB211" s="49" t="s">
        <v>489</v>
      </c>
      <c r="AC211" s="32" t="s">
        <v>489</v>
      </c>
    </row>
    <row r="212" spans="1:29" x14ac:dyDescent="0.2">
      <c r="A212" s="351"/>
      <c r="B212" s="351"/>
      <c r="C212" s="49" t="s">
        <v>236</v>
      </c>
      <c r="D212" s="49" t="s">
        <v>407</v>
      </c>
      <c r="E212" s="187"/>
      <c r="F212" s="187">
        <v>10</v>
      </c>
      <c r="G212" s="187"/>
      <c r="H212" s="187" t="s">
        <v>489</v>
      </c>
      <c r="I212" s="187" t="s">
        <v>489</v>
      </c>
      <c r="J212" s="187" t="s">
        <v>489</v>
      </c>
      <c r="K212" s="187" t="s">
        <v>489</v>
      </c>
      <c r="L212" s="187" t="s">
        <v>489</v>
      </c>
      <c r="M212" s="187" t="s">
        <v>489</v>
      </c>
      <c r="N212" s="187" t="s">
        <v>489</v>
      </c>
      <c r="O212" s="187" t="s">
        <v>489</v>
      </c>
      <c r="P212" s="187" t="s">
        <v>489</v>
      </c>
      <c r="Q212" s="49" t="s">
        <v>489</v>
      </c>
      <c r="R212" s="49" t="s">
        <v>489</v>
      </c>
      <c r="S212" s="49" t="s">
        <v>489</v>
      </c>
      <c r="T212" s="49" t="s">
        <v>489</v>
      </c>
      <c r="U212" s="49" t="s">
        <v>489</v>
      </c>
      <c r="V212" s="49" t="s">
        <v>489</v>
      </c>
      <c r="W212" s="49" t="s">
        <v>489</v>
      </c>
      <c r="X212" s="49" t="s">
        <v>489</v>
      </c>
      <c r="Y212" s="49" t="s">
        <v>489</v>
      </c>
      <c r="Z212" s="49" t="s">
        <v>489</v>
      </c>
      <c r="AA212" s="49" t="s">
        <v>489</v>
      </c>
      <c r="AB212" s="49" t="s">
        <v>489</v>
      </c>
      <c r="AC212" s="32" t="s">
        <v>489</v>
      </c>
    </row>
    <row r="213" spans="1:29" x14ac:dyDescent="0.2">
      <c r="A213" s="351"/>
      <c r="B213" s="351"/>
      <c r="C213" s="80" t="s">
        <v>477</v>
      </c>
      <c r="D213" s="49" t="s">
        <v>407</v>
      </c>
      <c r="E213" s="187"/>
      <c r="F213" s="187"/>
      <c r="G213" s="187"/>
      <c r="H213" s="187" t="s">
        <v>489</v>
      </c>
      <c r="I213" s="187" t="s">
        <v>489</v>
      </c>
      <c r="J213" s="187" t="s">
        <v>489</v>
      </c>
      <c r="K213" s="187" t="s">
        <v>489</v>
      </c>
      <c r="L213" s="187" t="s">
        <v>489</v>
      </c>
      <c r="M213" s="187" t="s">
        <v>489</v>
      </c>
      <c r="N213" s="187" t="s">
        <v>489</v>
      </c>
      <c r="O213" s="187" t="s">
        <v>489</v>
      </c>
      <c r="P213" s="187" t="s">
        <v>489</v>
      </c>
      <c r="Q213" s="49" t="s">
        <v>489</v>
      </c>
      <c r="R213" s="49" t="s">
        <v>489</v>
      </c>
      <c r="S213" s="49" t="s">
        <v>489</v>
      </c>
      <c r="T213" s="49" t="s">
        <v>489</v>
      </c>
      <c r="U213" s="49" t="s">
        <v>489</v>
      </c>
      <c r="V213" s="49" t="s">
        <v>489</v>
      </c>
      <c r="W213" s="49" t="s">
        <v>489</v>
      </c>
      <c r="X213" s="49" t="s">
        <v>489</v>
      </c>
      <c r="Y213" s="49" t="s">
        <v>489</v>
      </c>
      <c r="Z213" s="49" t="s">
        <v>489</v>
      </c>
      <c r="AA213" s="49" t="s">
        <v>489</v>
      </c>
      <c r="AB213" s="49" t="s">
        <v>489</v>
      </c>
      <c r="AC213" s="32" t="s">
        <v>489</v>
      </c>
    </row>
    <row r="214" spans="1:29" x14ac:dyDescent="0.2">
      <c r="A214" s="351"/>
      <c r="B214" s="351"/>
      <c r="C214" s="80" t="s">
        <v>456</v>
      </c>
      <c r="D214" s="49" t="s">
        <v>407</v>
      </c>
      <c r="E214" s="187"/>
      <c r="F214" s="187"/>
      <c r="G214" s="187"/>
      <c r="H214" s="187" t="s">
        <v>489</v>
      </c>
      <c r="I214" s="187" t="s">
        <v>489</v>
      </c>
      <c r="J214" s="187" t="s">
        <v>489</v>
      </c>
      <c r="K214" s="187" t="s">
        <v>489</v>
      </c>
      <c r="L214" s="187" t="s">
        <v>489</v>
      </c>
      <c r="M214" s="187" t="s">
        <v>489</v>
      </c>
      <c r="N214" s="187" t="s">
        <v>489</v>
      </c>
      <c r="O214" s="187" t="s">
        <v>489</v>
      </c>
      <c r="P214" s="187" t="s">
        <v>489</v>
      </c>
      <c r="Q214" s="49" t="s">
        <v>489</v>
      </c>
      <c r="R214" s="49" t="s">
        <v>489</v>
      </c>
      <c r="S214" s="49" t="s">
        <v>489</v>
      </c>
      <c r="T214" s="49" t="s">
        <v>489</v>
      </c>
      <c r="U214" s="49" t="s">
        <v>489</v>
      </c>
      <c r="V214" s="49" t="s">
        <v>489</v>
      </c>
      <c r="W214" s="49" t="s">
        <v>489</v>
      </c>
      <c r="X214" s="49" t="s">
        <v>489</v>
      </c>
      <c r="Y214" s="49" t="s">
        <v>489</v>
      </c>
      <c r="Z214" s="49" t="s">
        <v>489</v>
      </c>
      <c r="AA214" s="49" t="s">
        <v>489</v>
      </c>
      <c r="AB214" s="49" t="s">
        <v>489</v>
      </c>
      <c r="AC214" s="32" t="s">
        <v>489</v>
      </c>
    </row>
    <row r="215" spans="1:29" x14ac:dyDescent="0.2">
      <c r="A215" s="351"/>
      <c r="B215" s="351"/>
      <c r="C215" s="49" t="s">
        <v>237</v>
      </c>
      <c r="D215" s="49" t="s">
        <v>407</v>
      </c>
      <c r="E215" s="187"/>
      <c r="F215" s="187"/>
      <c r="G215" s="187"/>
      <c r="H215" s="187" t="s">
        <v>489</v>
      </c>
      <c r="I215" s="187" t="s">
        <v>489</v>
      </c>
      <c r="J215" s="187" t="s">
        <v>489</v>
      </c>
      <c r="K215" s="187" t="s">
        <v>489</v>
      </c>
      <c r="L215" s="187" t="s">
        <v>489</v>
      </c>
      <c r="M215" s="187" t="s">
        <v>489</v>
      </c>
      <c r="N215" s="187" t="s">
        <v>489</v>
      </c>
      <c r="O215" s="187" t="s">
        <v>489</v>
      </c>
      <c r="P215" s="187" t="s">
        <v>489</v>
      </c>
      <c r="Q215" s="49" t="s">
        <v>489</v>
      </c>
      <c r="R215" s="49" t="s">
        <v>489</v>
      </c>
      <c r="S215" s="49" t="s">
        <v>489</v>
      </c>
      <c r="T215" s="49" t="s">
        <v>489</v>
      </c>
      <c r="U215" s="49" t="s">
        <v>489</v>
      </c>
      <c r="V215" s="49" t="s">
        <v>489</v>
      </c>
      <c r="W215" s="49" t="s">
        <v>489</v>
      </c>
      <c r="X215" s="49" t="s">
        <v>489</v>
      </c>
      <c r="Y215" s="49" t="s">
        <v>489</v>
      </c>
      <c r="Z215" s="49" t="s">
        <v>489</v>
      </c>
      <c r="AA215" s="49" t="s">
        <v>489</v>
      </c>
      <c r="AB215" s="49" t="s">
        <v>489</v>
      </c>
      <c r="AC215" s="32" t="s">
        <v>489</v>
      </c>
    </row>
    <row r="216" spans="1:29" x14ac:dyDescent="0.2">
      <c r="A216" s="351"/>
      <c r="B216" s="351"/>
      <c r="C216" s="79" t="s">
        <v>239</v>
      </c>
      <c r="D216" s="49" t="s">
        <v>407</v>
      </c>
      <c r="E216" s="187"/>
      <c r="F216" s="187"/>
      <c r="G216" s="187"/>
      <c r="H216" s="187" t="s">
        <v>489</v>
      </c>
      <c r="I216" s="187" t="s">
        <v>489</v>
      </c>
      <c r="J216" s="187" t="s">
        <v>489</v>
      </c>
      <c r="K216" s="187" t="s">
        <v>489</v>
      </c>
      <c r="L216" s="187" t="s">
        <v>489</v>
      </c>
      <c r="M216" s="187" t="s">
        <v>489</v>
      </c>
      <c r="N216" s="187" t="s">
        <v>489</v>
      </c>
      <c r="O216" s="187" t="s">
        <v>489</v>
      </c>
      <c r="P216" s="187" t="s">
        <v>489</v>
      </c>
      <c r="Q216" s="49" t="s">
        <v>489</v>
      </c>
      <c r="R216" s="49" t="s">
        <v>489</v>
      </c>
      <c r="S216" s="49" t="s">
        <v>489</v>
      </c>
      <c r="T216" s="49" t="s">
        <v>489</v>
      </c>
      <c r="U216" s="49" t="s">
        <v>489</v>
      </c>
      <c r="V216" s="49" t="s">
        <v>489</v>
      </c>
      <c r="W216" s="49" t="s">
        <v>489</v>
      </c>
      <c r="X216" s="49" t="s">
        <v>489</v>
      </c>
      <c r="Y216" s="49" t="s">
        <v>489</v>
      </c>
      <c r="Z216" s="49" t="s">
        <v>489</v>
      </c>
      <c r="AA216" s="49" t="s">
        <v>489</v>
      </c>
      <c r="AB216" s="49" t="s">
        <v>489</v>
      </c>
      <c r="AC216" s="32" t="s">
        <v>489</v>
      </c>
    </row>
    <row r="217" spans="1:29" x14ac:dyDescent="0.2">
      <c r="A217" s="351"/>
      <c r="B217" s="351"/>
      <c r="C217" s="353" t="s">
        <v>158</v>
      </c>
      <c r="D217" s="354"/>
      <c r="E217" s="31">
        <f>SUM(E208:E216)</f>
        <v>0</v>
      </c>
      <c r="F217" s="31">
        <f t="shared" ref="F217:G217" si="99">SUM(F208:F216)</f>
        <v>11</v>
      </c>
      <c r="G217" s="31">
        <f t="shared" si="99"/>
        <v>0</v>
      </c>
      <c r="H217" s="31" t="s">
        <v>489</v>
      </c>
      <c r="I217" s="31" t="s">
        <v>489</v>
      </c>
      <c r="J217" s="31" t="s">
        <v>489</v>
      </c>
      <c r="K217" s="31" t="s">
        <v>489</v>
      </c>
      <c r="L217" s="31" t="s">
        <v>489</v>
      </c>
      <c r="M217" s="31" t="s">
        <v>489</v>
      </c>
      <c r="N217" s="31" t="s">
        <v>489</v>
      </c>
      <c r="O217" s="31" t="s">
        <v>489</v>
      </c>
      <c r="P217" s="31" t="s">
        <v>489</v>
      </c>
      <c r="Q217" s="31" t="s">
        <v>489</v>
      </c>
      <c r="R217" s="31" t="s">
        <v>489</v>
      </c>
      <c r="S217" s="31" t="s">
        <v>489</v>
      </c>
      <c r="T217" s="31" t="s">
        <v>489</v>
      </c>
      <c r="U217" s="31" t="s">
        <v>489</v>
      </c>
      <c r="V217" s="31" t="s">
        <v>489</v>
      </c>
      <c r="W217" s="31" t="s">
        <v>489</v>
      </c>
      <c r="X217" s="31" t="s">
        <v>489</v>
      </c>
      <c r="Y217" s="31" t="s">
        <v>489</v>
      </c>
      <c r="Z217" s="31" t="s">
        <v>489</v>
      </c>
      <c r="AA217" s="31" t="s">
        <v>489</v>
      </c>
      <c r="AB217" s="31" t="s">
        <v>489</v>
      </c>
      <c r="AC217" s="31" t="s">
        <v>489</v>
      </c>
    </row>
    <row r="218" spans="1:29" x14ac:dyDescent="0.2">
      <c r="A218" s="351"/>
      <c r="B218" s="352"/>
      <c r="C218" s="353" t="s">
        <v>157</v>
      </c>
      <c r="D218" s="354"/>
      <c r="E218" s="33">
        <f>E217/E$244</f>
        <v>0</v>
      </c>
      <c r="F218" s="33">
        <f>F217/F$244</f>
        <v>0.20754716981132076</v>
      </c>
      <c r="G218" s="33">
        <f t="shared" ref="G218" si="100">G217/G$244</f>
        <v>0</v>
      </c>
      <c r="H218" s="33" t="s">
        <v>489</v>
      </c>
      <c r="I218" s="33" t="s">
        <v>489</v>
      </c>
      <c r="J218" s="33" t="s">
        <v>489</v>
      </c>
      <c r="K218" s="33" t="s">
        <v>489</v>
      </c>
      <c r="L218" s="33" t="s">
        <v>489</v>
      </c>
      <c r="M218" s="33" t="s">
        <v>489</v>
      </c>
      <c r="N218" s="33" t="s">
        <v>489</v>
      </c>
      <c r="O218" s="33" t="s">
        <v>489</v>
      </c>
      <c r="P218" s="33" t="s">
        <v>489</v>
      </c>
      <c r="Q218" s="33" t="s">
        <v>489</v>
      </c>
      <c r="R218" s="33" t="s">
        <v>489</v>
      </c>
      <c r="S218" s="33" t="s">
        <v>489</v>
      </c>
      <c r="T218" s="33" t="s">
        <v>489</v>
      </c>
      <c r="U218" s="33" t="s">
        <v>489</v>
      </c>
      <c r="V218" s="33" t="s">
        <v>489</v>
      </c>
      <c r="W218" s="33" t="s">
        <v>489</v>
      </c>
      <c r="X218" s="33" t="s">
        <v>489</v>
      </c>
      <c r="Y218" s="33" t="s">
        <v>489</v>
      </c>
      <c r="Z218" s="33" t="s">
        <v>489</v>
      </c>
      <c r="AA218" s="33" t="s">
        <v>489</v>
      </c>
      <c r="AB218" s="33" t="s">
        <v>489</v>
      </c>
      <c r="AC218" s="33" t="s">
        <v>489</v>
      </c>
    </row>
    <row r="219" spans="1:29" x14ac:dyDescent="0.2">
      <c r="A219" s="351"/>
      <c r="B219" s="350" t="s">
        <v>73</v>
      </c>
      <c r="C219" s="49"/>
      <c r="D219" s="49" t="s">
        <v>407</v>
      </c>
      <c r="E219" s="187"/>
      <c r="F219" s="187"/>
      <c r="G219" s="187"/>
      <c r="H219" s="187" t="s">
        <v>489</v>
      </c>
      <c r="I219" s="187" t="s">
        <v>489</v>
      </c>
      <c r="J219" s="187" t="s">
        <v>489</v>
      </c>
      <c r="K219" s="187" t="s">
        <v>489</v>
      </c>
      <c r="L219" s="187" t="s">
        <v>489</v>
      </c>
      <c r="M219" s="187" t="s">
        <v>489</v>
      </c>
      <c r="N219" s="187" t="s">
        <v>489</v>
      </c>
      <c r="O219" s="187" t="s">
        <v>489</v>
      </c>
      <c r="P219" s="187" t="s">
        <v>489</v>
      </c>
      <c r="Q219" s="49" t="s">
        <v>489</v>
      </c>
      <c r="R219" s="49" t="s">
        <v>489</v>
      </c>
      <c r="S219" s="49" t="s">
        <v>489</v>
      </c>
      <c r="T219" s="49" t="s">
        <v>489</v>
      </c>
      <c r="U219" s="49" t="s">
        <v>489</v>
      </c>
      <c r="V219" s="49" t="s">
        <v>489</v>
      </c>
      <c r="W219" s="49" t="s">
        <v>489</v>
      </c>
      <c r="X219" s="49" t="s">
        <v>489</v>
      </c>
      <c r="Y219" s="49" t="s">
        <v>489</v>
      </c>
      <c r="Z219" s="49" t="s">
        <v>489</v>
      </c>
      <c r="AA219" s="49" t="s">
        <v>489</v>
      </c>
      <c r="AB219" s="49" t="s">
        <v>489</v>
      </c>
      <c r="AC219" s="32" t="s">
        <v>489</v>
      </c>
    </row>
    <row r="220" spans="1:29" x14ac:dyDescent="0.2">
      <c r="A220" s="351"/>
      <c r="B220" s="351"/>
      <c r="C220" s="49" t="s">
        <v>238</v>
      </c>
      <c r="D220" s="49" t="s">
        <v>407</v>
      </c>
      <c r="E220" s="187"/>
      <c r="F220" s="187"/>
      <c r="G220" s="187"/>
      <c r="H220" s="187" t="s">
        <v>489</v>
      </c>
      <c r="I220" s="187" t="s">
        <v>489</v>
      </c>
      <c r="J220" s="187" t="s">
        <v>489</v>
      </c>
      <c r="K220" s="187" t="s">
        <v>489</v>
      </c>
      <c r="L220" s="187" t="s">
        <v>489</v>
      </c>
      <c r="M220" s="187" t="s">
        <v>489</v>
      </c>
      <c r="N220" s="187" t="s">
        <v>489</v>
      </c>
      <c r="O220" s="187" t="s">
        <v>489</v>
      </c>
      <c r="P220" s="187" t="s">
        <v>489</v>
      </c>
      <c r="Q220" s="49" t="s">
        <v>489</v>
      </c>
      <c r="R220" s="49" t="s">
        <v>489</v>
      </c>
      <c r="S220" s="49" t="s">
        <v>489</v>
      </c>
      <c r="T220" s="49" t="s">
        <v>489</v>
      </c>
      <c r="U220" s="49" t="s">
        <v>489</v>
      </c>
      <c r="V220" s="49" t="s">
        <v>489</v>
      </c>
      <c r="W220" s="49" t="s">
        <v>489</v>
      </c>
      <c r="X220" s="49" t="s">
        <v>489</v>
      </c>
      <c r="Y220" s="49" t="s">
        <v>489</v>
      </c>
      <c r="Z220" s="49" t="s">
        <v>489</v>
      </c>
      <c r="AA220" s="49" t="s">
        <v>489</v>
      </c>
      <c r="AB220" s="49" t="s">
        <v>489</v>
      </c>
      <c r="AC220" s="32" t="s">
        <v>489</v>
      </c>
    </row>
    <row r="221" spans="1:29" x14ac:dyDescent="0.2">
      <c r="A221" s="351"/>
      <c r="B221" s="351"/>
      <c r="C221" s="353" t="s">
        <v>158</v>
      </c>
      <c r="D221" s="354"/>
      <c r="E221" s="31">
        <f>SUM(E219:E220)</f>
        <v>0</v>
      </c>
      <c r="F221" s="31">
        <f t="shared" ref="F221:G221" si="101">SUM(F219:F220)</f>
        <v>0</v>
      </c>
      <c r="G221" s="31">
        <f t="shared" si="101"/>
        <v>0</v>
      </c>
      <c r="H221" s="31" t="s">
        <v>489</v>
      </c>
      <c r="I221" s="31" t="s">
        <v>489</v>
      </c>
      <c r="J221" s="31" t="s">
        <v>489</v>
      </c>
      <c r="K221" s="31" t="s">
        <v>489</v>
      </c>
      <c r="L221" s="31" t="s">
        <v>489</v>
      </c>
      <c r="M221" s="31" t="s">
        <v>489</v>
      </c>
      <c r="N221" s="31" t="s">
        <v>489</v>
      </c>
      <c r="O221" s="31" t="s">
        <v>489</v>
      </c>
      <c r="P221" s="31" t="s">
        <v>489</v>
      </c>
      <c r="Q221" s="31" t="s">
        <v>489</v>
      </c>
      <c r="R221" s="31" t="s">
        <v>489</v>
      </c>
      <c r="S221" s="31" t="s">
        <v>489</v>
      </c>
      <c r="T221" s="31" t="s">
        <v>489</v>
      </c>
      <c r="U221" s="31" t="s">
        <v>489</v>
      </c>
      <c r="V221" s="31" t="s">
        <v>489</v>
      </c>
      <c r="W221" s="31" t="s">
        <v>489</v>
      </c>
      <c r="X221" s="31" t="s">
        <v>489</v>
      </c>
      <c r="Y221" s="31" t="s">
        <v>489</v>
      </c>
      <c r="Z221" s="31" t="s">
        <v>489</v>
      </c>
      <c r="AA221" s="31" t="s">
        <v>489</v>
      </c>
      <c r="AB221" s="31" t="s">
        <v>489</v>
      </c>
      <c r="AC221" s="31" t="s">
        <v>489</v>
      </c>
    </row>
    <row r="222" spans="1:29" x14ac:dyDescent="0.2">
      <c r="A222" s="351"/>
      <c r="B222" s="352"/>
      <c r="C222" s="353" t="s">
        <v>157</v>
      </c>
      <c r="D222" s="354"/>
      <c r="E222" s="33">
        <f>E221/E$244</f>
        <v>0</v>
      </c>
      <c r="F222" s="33">
        <f>F221/F$244</f>
        <v>0</v>
      </c>
      <c r="G222" s="33">
        <f t="shared" ref="G222" si="102">G221/G$244</f>
        <v>0</v>
      </c>
      <c r="H222" s="33" t="s">
        <v>489</v>
      </c>
      <c r="I222" s="33" t="s">
        <v>489</v>
      </c>
      <c r="J222" s="33" t="s">
        <v>489</v>
      </c>
      <c r="K222" s="33" t="s">
        <v>489</v>
      </c>
      <c r="L222" s="33" t="s">
        <v>489</v>
      </c>
      <c r="M222" s="33" t="s">
        <v>489</v>
      </c>
      <c r="N222" s="33" t="s">
        <v>489</v>
      </c>
      <c r="O222" s="33" t="s">
        <v>489</v>
      </c>
      <c r="P222" s="33" t="s">
        <v>489</v>
      </c>
      <c r="Q222" s="33" t="s">
        <v>489</v>
      </c>
      <c r="R222" s="33" t="s">
        <v>489</v>
      </c>
      <c r="S222" s="33" t="s">
        <v>489</v>
      </c>
      <c r="T222" s="33" t="s">
        <v>489</v>
      </c>
      <c r="U222" s="33" t="s">
        <v>489</v>
      </c>
      <c r="V222" s="33" t="s">
        <v>489</v>
      </c>
      <c r="W222" s="33" t="s">
        <v>489</v>
      </c>
      <c r="X222" s="33" t="s">
        <v>489</v>
      </c>
      <c r="Y222" s="33" t="s">
        <v>489</v>
      </c>
      <c r="Z222" s="33" t="s">
        <v>489</v>
      </c>
      <c r="AA222" s="33" t="s">
        <v>489</v>
      </c>
      <c r="AB222" s="33" t="s">
        <v>489</v>
      </c>
      <c r="AC222" s="33" t="s">
        <v>489</v>
      </c>
    </row>
    <row r="223" spans="1:29" x14ac:dyDescent="0.2">
      <c r="A223" s="351"/>
      <c r="B223" s="350" t="s">
        <v>225</v>
      </c>
      <c r="C223" s="49" t="s">
        <v>239</v>
      </c>
      <c r="D223" s="49" t="s">
        <v>407</v>
      </c>
      <c r="E223" s="187"/>
      <c r="F223" s="187"/>
      <c r="G223" s="187"/>
      <c r="H223" s="187" t="s">
        <v>489</v>
      </c>
      <c r="I223" s="187" t="s">
        <v>489</v>
      </c>
      <c r="J223" s="187" t="s">
        <v>489</v>
      </c>
      <c r="K223" s="187" t="s">
        <v>489</v>
      </c>
      <c r="L223" s="187" t="s">
        <v>489</v>
      </c>
      <c r="M223" s="187" t="s">
        <v>489</v>
      </c>
      <c r="N223" s="187" t="s">
        <v>489</v>
      </c>
      <c r="O223" s="187" t="s">
        <v>489</v>
      </c>
      <c r="P223" s="187" t="s">
        <v>489</v>
      </c>
      <c r="Q223" s="49" t="s">
        <v>489</v>
      </c>
      <c r="R223" s="49" t="s">
        <v>489</v>
      </c>
      <c r="S223" s="49" t="s">
        <v>489</v>
      </c>
      <c r="T223" s="49" t="s">
        <v>489</v>
      </c>
      <c r="U223" s="49" t="s">
        <v>489</v>
      </c>
      <c r="V223" s="49" t="s">
        <v>489</v>
      </c>
      <c r="W223" s="49" t="s">
        <v>489</v>
      </c>
      <c r="X223" s="49" t="s">
        <v>489</v>
      </c>
      <c r="Y223" s="49" t="s">
        <v>489</v>
      </c>
      <c r="Z223" s="49" t="s">
        <v>489</v>
      </c>
      <c r="AA223" s="49" t="s">
        <v>489</v>
      </c>
      <c r="AB223" s="49" t="s">
        <v>489</v>
      </c>
      <c r="AC223" s="32" t="s">
        <v>489</v>
      </c>
    </row>
    <row r="224" spans="1:29" x14ac:dyDescent="0.2">
      <c r="A224" s="351"/>
      <c r="B224" s="351"/>
      <c r="C224" s="353" t="s">
        <v>158</v>
      </c>
      <c r="D224" s="354"/>
      <c r="E224" s="31">
        <f>SUM(E223)</f>
        <v>0</v>
      </c>
      <c r="F224" s="31">
        <f t="shared" ref="F224:G224" si="103">SUM(F223)</f>
        <v>0</v>
      </c>
      <c r="G224" s="31">
        <f t="shared" si="103"/>
        <v>0</v>
      </c>
      <c r="H224" s="31" t="s">
        <v>489</v>
      </c>
      <c r="I224" s="31" t="s">
        <v>489</v>
      </c>
      <c r="J224" s="31" t="s">
        <v>489</v>
      </c>
      <c r="K224" s="31" t="s">
        <v>489</v>
      </c>
      <c r="L224" s="31" t="s">
        <v>489</v>
      </c>
      <c r="M224" s="31" t="s">
        <v>489</v>
      </c>
      <c r="N224" s="31" t="s">
        <v>489</v>
      </c>
      <c r="O224" s="31" t="s">
        <v>489</v>
      </c>
      <c r="P224" s="31" t="s">
        <v>489</v>
      </c>
      <c r="Q224" s="31" t="s">
        <v>489</v>
      </c>
      <c r="R224" s="31" t="s">
        <v>489</v>
      </c>
      <c r="S224" s="31" t="s">
        <v>489</v>
      </c>
      <c r="T224" s="31" t="s">
        <v>489</v>
      </c>
      <c r="U224" s="31" t="s">
        <v>489</v>
      </c>
      <c r="V224" s="31" t="s">
        <v>489</v>
      </c>
      <c r="W224" s="31" t="s">
        <v>489</v>
      </c>
      <c r="X224" s="31" t="s">
        <v>489</v>
      </c>
      <c r="Y224" s="31" t="s">
        <v>489</v>
      </c>
      <c r="Z224" s="31" t="s">
        <v>489</v>
      </c>
      <c r="AA224" s="31" t="s">
        <v>489</v>
      </c>
      <c r="AB224" s="31" t="s">
        <v>489</v>
      </c>
      <c r="AC224" s="31" t="s">
        <v>489</v>
      </c>
    </row>
    <row r="225" spans="1:29" x14ac:dyDescent="0.2">
      <c r="A225" s="351"/>
      <c r="B225" s="352"/>
      <c r="C225" s="353" t="s">
        <v>157</v>
      </c>
      <c r="D225" s="354"/>
      <c r="E225" s="33">
        <f>E224/E$244</f>
        <v>0</v>
      </c>
      <c r="F225" s="33">
        <f>F224/F$244</f>
        <v>0</v>
      </c>
      <c r="G225" s="33">
        <f t="shared" ref="G225" si="104">G224/G$244</f>
        <v>0</v>
      </c>
      <c r="H225" s="33" t="s">
        <v>489</v>
      </c>
      <c r="I225" s="33" t="s">
        <v>489</v>
      </c>
      <c r="J225" s="33" t="s">
        <v>489</v>
      </c>
      <c r="K225" s="33" t="s">
        <v>489</v>
      </c>
      <c r="L225" s="33" t="s">
        <v>489</v>
      </c>
      <c r="M225" s="33" t="s">
        <v>489</v>
      </c>
      <c r="N225" s="33" t="s">
        <v>489</v>
      </c>
      <c r="O225" s="33" t="s">
        <v>489</v>
      </c>
      <c r="P225" s="33" t="s">
        <v>489</v>
      </c>
      <c r="Q225" s="33" t="s">
        <v>489</v>
      </c>
      <c r="R225" s="33" t="s">
        <v>489</v>
      </c>
      <c r="S225" s="33" t="s">
        <v>489</v>
      </c>
      <c r="T225" s="33" t="s">
        <v>489</v>
      </c>
      <c r="U225" s="33" t="s">
        <v>489</v>
      </c>
      <c r="V225" s="33" t="s">
        <v>489</v>
      </c>
      <c r="W225" s="33" t="s">
        <v>489</v>
      </c>
      <c r="X225" s="33" t="s">
        <v>489</v>
      </c>
      <c r="Y225" s="33" t="s">
        <v>489</v>
      </c>
      <c r="Z225" s="33" t="s">
        <v>489</v>
      </c>
      <c r="AA225" s="33" t="s">
        <v>489</v>
      </c>
      <c r="AB225" s="33" t="s">
        <v>489</v>
      </c>
      <c r="AC225" s="33" t="s">
        <v>489</v>
      </c>
    </row>
    <row r="226" spans="1:29" x14ac:dyDescent="0.2">
      <c r="A226" s="351"/>
      <c r="B226" s="350" t="s">
        <v>240</v>
      </c>
      <c r="C226" s="49" t="s">
        <v>241</v>
      </c>
      <c r="D226" s="49" t="s">
        <v>407</v>
      </c>
      <c r="E226" s="187">
        <v>1</v>
      </c>
      <c r="F226" s="187">
        <v>1</v>
      </c>
      <c r="G226" s="187">
        <v>3</v>
      </c>
      <c r="H226" s="187" t="s">
        <v>489</v>
      </c>
      <c r="I226" s="187" t="s">
        <v>489</v>
      </c>
      <c r="J226" s="187" t="s">
        <v>489</v>
      </c>
      <c r="K226" s="187" t="s">
        <v>489</v>
      </c>
      <c r="L226" s="187" t="s">
        <v>489</v>
      </c>
      <c r="M226" s="187" t="s">
        <v>489</v>
      </c>
      <c r="N226" s="187" t="s">
        <v>489</v>
      </c>
      <c r="O226" s="187" t="s">
        <v>489</v>
      </c>
      <c r="P226" s="187" t="s">
        <v>489</v>
      </c>
      <c r="Q226" s="49" t="s">
        <v>489</v>
      </c>
      <c r="R226" s="49" t="s">
        <v>489</v>
      </c>
      <c r="S226" s="49" t="s">
        <v>489</v>
      </c>
      <c r="T226" s="49" t="s">
        <v>489</v>
      </c>
      <c r="U226" s="49" t="s">
        <v>489</v>
      </c>
      <c r="V226" s="49" t="s">
        <v>489</v>
      </c>
      <c r="W226" s="49" t="s">
        <v>489</v>
      </c>
      <c r="X226" s="49" t="s">
        <v>489</v>
      </c>
      <c r="Y226" s="49" t="s">
        <v>489</v>
      </c>
      <c r="Z226" s="49" t="s">
        <v>489</v>
      </c>
      <c r="AA226" s="49" t="s">
        <v>489</v>
      </c>
      <c r="AB226" s="49" t="s">
        <v>489</v>
      </c>
      <c r="AC226" s="32" t="s">
        <v>489</v>
      </c>
    </row>
    <row r="227" spans="1:29" x14ac:dyDescent="0.2">
      <c r="A227" s="351"/>
      <c r="B227" s="351"/>
      <c r="C227" s="79" t="s">
        <v>478</v>
      </c>
      <c r="D227" s="49" t="s">
        <v>407</v>
      </c>
      <c r="E227" s="187"/>
      <c r="F227" s="187"/>
      <c r="G227" s="187"/>
      <c r="H227" s="187" t="s">
        <v>489</v>
      </c>
      <c r="I227" s="187" t="s">
        <v>489</v>
      </c>
      <c r="J227" s="187" t="s">
        <v>489</v>
      </c>
      <c r="K227" s="187" t="s">
        <v>489</v>
      </c>
      <c r="L227" s="187" t="s">
        <v>489</v>
      </c>
      <c r="M227" s="187" t="s">
        <v>489</v>
      </c>
      <c r="N227" s="187" t="s">
        <v>489</v>
      </c>
      <c r="O227" s="187" t="s">
        <v>489</v>
      </c>
      <c r="P227" s="187" t="s">
        <v>489</v>
      </c>
      <c r="Q227" s="49" t="s">
        <v>489</v>
      </c>
      <c r="R227" s="49" t="s">
        <v>489</v>
      </c>
      <c r="S227" s="49" t="s">
        <v>489</v>
      </c>
      <c r="T227" s="49" t="s">
        <v>489</v>
      </c>
      <c r="U227" s="49" t="s">
        <v>489</v>
      </c>
      <c r="V227" s="49" t="s">
        <v>489</v>
      </c>
      <c r="W227" s="49" t="s">
        <v>489</v>
      </c>
      <c r="X227" s="49" t="s">
        <v>489</v>
      </c>
      <c r="Y227" s="49" t="s">
        <v>489</v>
      </c>
      <c r="Z227" s="49" t="s">
        <v>489</v>
      </c>
      <c r="AA227" s="49" t="s">
        <v>489</v>
      </c>
      <c r="AB227" s="49" t="s">
        <v>489</v>
      </c>
      <c r="AC227" s="32" t="s">
        <v>489</v>
      </c>
    </row>
    <row r="228" spans="1:29" x14ac:dyDescent="0.2">
      <c r="A228" s="351"/>
      <c r="B228" s="351"/>
      <c r="C228" s="353" t="s">
        <v>158</v>
      </c>
      <c r="D228" s="354"/>
      <c r="E228" s="31">
        <f>SUM(E226:E227)</f>
        <v>1</v>
      </c>
      <c r="F228" s="31">
        <f t="shared" ref="F228:G228" si="105">SUM(F226:F227)</f>
        <v>1</v>
      </c>
      <c r="G228" s="31">
        <f t="shared" si="105"/>
        <v>3</v>
      </c>
      <c r="H228" s="31" t="s">
        <v>489</v>
      </c>
      <c r="I228" s="31" t="s">
        <v>489</v>
      </c>
      <c r="J228" s="31" t="s">
        <v>489</v>
      </c>
      <c r="K228" s="31" t="s">
        <v>489</v>
      </c>
      <c r="L228" s="31" t="s">
        <v>489</v>
      </c>
      <c r="M228" s="31" t="s">
        <v>489</v>
      </c>
      <c r="N228" s="31" t="s">
        <v>489</v>
      </c>
      <c r="O228" s="31" t="s">
        <v>489</v>
      </c>
      <c r="P228" s="31" t="s">
        <v>489</v>
      </c>
      <c r="Q228" s="31" t="s">
        <v>489</v>
      </c>
      <c r="R228" s="31" t="s">
        <v>489</v>
      </c>
      <c r="S228" s="31" t="s">
        <v>489</v>
      </c>
      <c r="T228" s="31" t="s">
        <v>489</v>
      </c>
      <c r="U228" s="31" t="s">
        <v>489</v>
      </c>
      <c r="V228" s="31" t="s">
        <v>489</v>
      </c>
      <c r="W228" s="31" t="s">
        <v>489</v>
      </c>
      <c r="X228" s="31" t="s">
        <v>489</v>
      </c>
      <c r="Y228" s="31" t="s">
        <v>489</v>
      </c>
      <c r="Z228" s="31" t="s">
        <v>489</v>
      </c>
      <c r="AA228" s="31" t="s">
        <v>489</v>
      </c>
      <c r="AB228" s="31" t="s">
        <v>489</v>
      </c>
      <c r="AC228" s="31" t="s">
        <v>489</v>
      </c>
    </row>
    <row r="229" spans="1:29" x14ac:dyDescent="0.2">
      <c r="A229" s="351"/>
      <c r="B229" s="352"/>
      <c r="C229" s="353" t="s">
        <v>157</v>
      </c>
      <c r="D229" s="354"/>
      <c r="E229" s="33">
        <f>E228/E$244</f>
        <v>5.5555555555555552E-2</v>
      </c>
      <c r="F229" s="33">
        <f>F228/F$244</f>
        <v>1.8867924528301886E-2</v>
      </c>
      <c r="G229" s="33">
        <f t="shared" ref="G229" si="106">G228/G$244</f>
        <v>5.5555555555555552E-2</v>
      </c>
      <c r="H229" s="33" t="s">
        <v>489</v>
      </c>
      <c r="I229" s="33" t="s">
        <v>489</v>
      </c>
      <c r="J229" s="33" t="s">
        <v>489</v>
      </c>
      <c r="K229" s="33" t="s">
        <v>489</v>
      </c>
      <c r="L229" s="33" t="s">
        <v>489</v>
      </c>
      <c r="M229" s="33" t="s">
        <v>489</v>
      </c>
      <c r="N229" s="33" t="s">
        <v>489</v>
      </c>
      <c r="O229" s="33" t="s">
        <v>489</v>
      </c>
      <c r="P229" s="33" t="s">
        <v>489</v>
      </c>
      <c r="Q229" s="33" t="s">
        <v>489</v>
      </c>
      <c r="R229" s="33" t="s">
        <v>489</v>
      </c>
      <c r="S229" s="33" t="s">
        <v>489</v>
      </c>
      <c r="T229" s="33" t="s">
        <v>489</v>
      </c>
      <c r="U229" s="33" t="s">
        <v>489</v>
      </c>
      <c r="V229" s="33" t="s">
        <v>489</v>
      </c>
      <c r="W229" s="33" t="s">
        <v>489</v>
      </c>
      <c r="X229" s="33" t="s">
        <v>489</v>
      </c>
      <c r="Y229" s="33" t="s">
        <v>489</v>
      </c>
      <c r="Z229" s="33" t="s">
        <v>489</v>
      </c>
      <c r="AA229" s="33" t="s">
        <v>489</v>
      </c>
      <c r="AB229" s="33" t="s">
        <v>489</v>
      </c>
      <c r="AC229" s="33" t="s">
        <v>489</v>
      </c>
    </row>
    <row r="230" spans="1:29" x14ac:dyDescent="0.2">
      <c r="A230" s="351"/>
      <c r="B230" s="350" t="s">
        <v>13</v>
      </c>
      <c r="C230" s="49" t="s">
        <v>234</v>
      </c>
      <c r="D230" s="49" t="s">
        <v>407</v>
      </c>
      <c r="E230" s="187"/>
      <c r="F230" s="187"/>
      <c r="G230" s="187"/>
      <c r="H230" s="187" t="s">
        <v>489</v>
      </c>
      <c r="I230" s="187" t="s">
        <v>489</v>
      </c>
      <c r="J230" s="187" t="s">
        <v>489</v>
      </c>
      <c r="K230" s="187" t="s">
        <v>489</v>
      </c>
      <c r="L230" s="187" t="s">
        <v>489</v>
      </c>
      <c r="M230" s="187" t="s">
        <v>489</v>
      </c>
      <c r="N230" s="187" t="s">
        <v>489</v>
      </c>
      <c r="O230" s="187" t="s">
        <v>489</v>
      </c>
      <c r="P230" s="187" t="s">
        <v>489</v>
      </c>
      <c r="Q230" s="49" t="s">
        <v>489</v>
      </c>
      <c r="R230" s="49" t="s">
        <v>489</v>
      </c>
      <c r="S230" s="49" t="s">
        <v>489</v>
      </c>
      <c r="T230" s="49" t="s">
        <v>489</v>
      </c>
      <c r="U230" s="49" t="s">
        <v>489</v>
      </c>
      <c r="V230" s="49" t="s">
        <v>489</v>
      </c>
      <c r="W230" s="49" t="s">
        <v>489</v>
      </c>
      <c r="X230" s="49" t="s">
        <v>489</v>
      </c>
      <c r="Y230" s="49" t="s">
        <v>489</v>
      </c>
      <c r="Z230" s="49" t="s">
        <v>489</v>
      </c>
      <c r="AA230" s="49" t="s">
        <v>489</v>
      </c>
      <c r="AB230" s="49" t="s">
        <v>489</v>
      </c>
      <c r="AC230" s="32" t="s">
        <v>489</v>
      </c>
    </row>
    <row r="231" spans="1:29" x14ac:dyDescent="0.2">
      <c r="A231" s="351"/>
      <c r="B231" s="351"/>
      <c r="C231" s="49" t="s">
        <v>236</v>
      </c>
      <c r="D231" s="49" t="s">
        <v>407</v>
      </c>
      <c r="E231" s="187"/>
      <c r="F231" s="187"/>
      <c r="G231" s="187"/>
      <c r="H231" s="187" t="s">
        <v>489</v>
      </c>
      <c r="I231" s="187" t="s">
        <v>489</v>
      </c>
      <c r="J231" s="187" t="s">
        <v>489</v>
      </c>
      <c r="K231" s="187" t="s">
        <v>489</v>
      </c>
      <c r="L231" s="187" t="s">
        <v>489</v>
      </c>
      <c r="M231" s="187" t="s">
        <v>489</v>
      </c>
      <c r="N231" s="187" t="s">
        <v>489</v>
      </c>
      <c r="O231" s="187" t="s">
        <v>489</v>
      </c>
      <c r="P231" s="187" t="s">
        <v>489</v>
      </c>
      <c r="Q231" s="49" t="s">
        <v>489</v>
      </c>
      <c r="R231" s="49" t="s">
        <v>489</v>
      </c>
      <c r="S231" s="49" t="s">
        <v>489</v>
      </c>
      <c r="T231" s="49" t="s">
        <v>489</v>
      </c>
      <c r="U231" s="49" t="s">
        <v>489</v>
      </c>
      <c r="V231" s="49" t="s">
        <v>489</v>
      </c>
      <c r="W231" s="49" t="s">
        <v>489</v>
      </c>
      <c r="X231" s="49" t="s">
        <v>489</v>
      </c>
      <c r="Y231" s="49" t="s">
        <v>489</v>
      </c>
      <c r="Z231" s="49" t="s">
        <v>489</v>
      </c>
      <c r="AA231" s="49" t="s">
        <v>489</v>
      </c>
      <c r="AB231" s="49" t="s">
        <v>489</v>
      </c>
      <c r="AC231" s="32" t="s">
        <v>489</v>
      </c>
    </row>
    <row r="232" spans="1:29" x14ac:dyDescent="0.2">
      <c r="A232" s="351"/>
      <c r="B232" s="351"/>
      <c r="C232" s="353" t="s">
        <v>158</v>
      </c>
      <c r="D232" s="354"/>
      <c r="E232" s="31">
        <f>SUM(E230:E231)</f>
        <v>0</v>
      </c>
      <c r="F232" s="31">
        <f t="shared" ref="F232:G232" si="107">SUM(F230:F231)</f>
        <v>0</v>
      </c>
      <c r="G232" s="31">
        <f t="shared" si="107"/>
        <v>0</v>
      </c>
      <c r="H232" s="31" t="s">
        <v>489</v>
      </c>
      <c r="I232" s="31" t="s">
        <v>489</v>
      </c>
      <c r="J232" s="31" t="s">
        <v>489</v>
      </c>
      <c r="K232" s="31" t="s">
        <v>489</v>
      </c>
      <c r="L232" s="31" t="s">
        <v>489</v>
      </c>
      <c r="M232" s="31" t="s">
        <v>489</v>
      </c>
      <c r="N232" s="31" t="s">
        <v>489</v>
      </c>
      <c r="O232" s="31" t="s">
        <v>489</v>
      </c>
      <c r="P232" s="31" t="s">
        <v>489</v>
      </c>
      <c r="Q232" s="31" t="s">
        <v>489</v>
      </c>
      <c r="R232" s="31" t="s">
        <v>489</v>
      </c>
      <c r="S232" s="31" t="s">
        <v>489</v>
      </c>
      <c r="T232" s="31" t="s">
        <v>489</v>
      </c>
      <c r="U232" s="31" t="s">
        <v>489</v>
      </c>
      <c r="V232" s="31" t="s">
        <v>489</v>
      </c>
      <c r="W232" s="31" t="s">
        <v>489</v>
      </c>
      <c r="X232" s="31" t="s">
        <v>489</v>
      </c>
      <c r="Y232" s="31" t="s">
        <v>489</v>
      </c>
      <c r="Z232" s="31" t="s">
        <v>489</v>
      </c>
      <c r="AA232" s="31" t="s">
        <v>489</v>
      </c>
      <c r="AB232" s="31" t="s">
        <v>489</v>
      </c>
      <c r="AC232" s="31" t="s">
        <v>489</v>
      </c>
    </row>
    <row r="233" spans="1:29" x14ac:dyDescent="0.2">
      <c r="A233" s="351"/>
      <c r="B233" s="352"/>
      <c r="C233" s="353" t="s">
        <v>157</v>
      </c>
      <c r="D233" s="354"/>
      <c r="E233" s="33">
        <f>E232/E$244</f>
        <v>0</v>
      </c>
      <c r="F233" s="33">
        <f>F232/F$244</f>
        <v>0</v>
      </c>
      <c r="G233" s="33">
        <f t="shared" ref="G233" si="108">G232/G$244</f>
        <v>0</v>
      </c>
      <c r="H233" s="33" t="s">
        <v>489</v>
      </c>
      <c r="I233" s="33" t="s">
        <v>489</v>
      </c>
      <c r="J233" s="33" t="s">
        <v>489</v>
      </c>
      <c r="K233" s="33" t="s">
        <v>489</v>
      </c>
      <c r="L233" s="33" t="s">
        <v>489</v>
      </c>
      <c r="M233" s="33" t="s">
        <v>489</v>
      </c>
      <c r="N233" s="33" t="s">
        <v>489</v>
      </c>
      <c r="O233" s="33" t="s">
        <v>489</v>
      </c>
      <c r="P233" s="33" t="s">
        <v>489</v>
      </c>
      <c r="Q233" s="33" t="s">
        <v>489</v>
      </c>
      <c r="R233" s="33" t="s">
        <v>489</v>
      </c>
      <c r="S233" s="33" t="s">
        <v>489</v>
      </c>
      <c r="T233" s="33" t="s">
        <v>489</v>
      </c>
      <c r="U233" s="33" t="s">
        <v>489</v>
      </c>
      <c r="V233" s="33" t="s">
        <v>489</v>
      </c>
      <c r="W233" s="33" t="s">
        <v>489</v>
      </c>
      <c r="X233" s="33" t="s">
        <v>489</v>
      </c>
      <c r="Y233" s="33" t="s">
        <v>489</v>
      </c>
      <c r="Z233" s="33" t="s">
        <v>489</v>
      </c>
      <c r="AA233" s="33" t="s">
        <v>489</v>
      </c>
      <c r="AB233" s="33" t="s">
        <v>489</v>
      </c>
      <c r="AC233" s="33" t="s">
        <v>489</v>
      </c>
    </row>
    <row r="234" spans="1:29" x14ac:dyDescent="0.2">
      <c r="A234" s="351"/>
      <c r="B234" s="350" t="s">
        <v>81</v>
      </c>
      <c r="C234" s="49" t="s">
        <v>242</v>
      </c>
      <c r="D234" s="49" t="s">
        <v>407</v>
      </c>
      <c r="E234" s="187">
        <v>7</v>
      </c>
      <c r="F234" s="187">
        <v>1</v>
      </c>
      <c r="G234" s="187"/>
      <c r="H234" s="187" t="s">
        <v>489</v>
      </c>
      <c r="I234" s="187" t="s">
        <v>489</v>
      </c>
      <c r="J234" s="187" t="s">
        <v>489</v>
      </c>
      <c r="K234" s="187" t="s">
        <v>489</v>
      </c>
      <c r="L234" s="187" t="s">
        <v>489</v>
      </c>
      <c r="M234" s="187" t="s">
        <v>489</v>
      </c>
      <c r="N234" s="187" t="s">
        <v>489</v>
      </c>
      <c r="O234" s="187" t="s">
        <v>489</v>
      </c>
      <c r="P234" s="187" t="s">
        <v>489</v>
      </c>
      <c r="Q234" s="49" t="s">
        <v>489</v>
      </c>
      <c r="R234" s="49" t="s">
        <v>489</v>
      </c>
      <c r="S234" s="49" t="s">
        <v>489</v>
      </c>
      <c r="T234" s="49" t="s">
        <v>489</v>
      </c>
      <c r="U234" s="49" t="s">
        <v>489</v>
      </c>
      <c r="V234" s="49" t="s">
        <v>489</v>
      </c>
      <c r="W234" s="49" t="s">
        <v>489</v>
      </c>
      <c r="X234" s="49" t="s">
        <v>489</v>
      </c>
      <c r="Y234" s="49" t="s">
        <v>489</v>
      </c>
      <c r="Z234" s="49" t="s">
        <v>489</v>
      </c>
      <c r="AA234" s="49" t="s">
        <v>489</v>
      </c>
      <c r="AB234" s="49" t="s">
        <v>489</v>
      </c>
      <c r="AC234" s="32" t="s">
        <v>489</v>
      </c>
    </row>
    <row r="235" spans="1:29" x14ac:dyDescent="0.2">
      <c r="A235" s="351"/>
      <c r="B235" s="351"/>
      <c r="C235" s="49" t="s">
        <v>243</v>
      </c>
      <c r="D235" s="49" t="s">
        <v>407</v>
      </c>
      <c r="E235" s="187"/>
      <c r="F235" s="187"/>
      <c r="G235" s="187">
        <v>1</v>
      </c>
      <c r="H235" s="187" t="s">
        <v>489</v>
      </c>
      <c r="I235" s="187" t="s">
        <v>489</v>
      </c>
      <c r="J235" s="187" t="s">
        <v>489</v>
      </c>
      <c r="K235" s="187" t="s">
        <v>489</v>
      </c>
      <c r="L235" s="187" t="s">
        <v>489</v>
      </c>
      <c r="M235" s="187" t="s">
        <v>489</v>
      </c>
      <c r="N235" s="187" t="s">
        <v>489</v>
      </c>
      <c r="O235" s="187" t="s">
        <v>489</v>
      </c>
      <c r="P235" s="187" t="s">
        <v>489</v>
      </c>
      <c r="Q235" s="49" t="s">
        <v>489</v>
      </c>
      <c r="R235" s="49" t="s">
        <v>489</v>
      </c>
      <c r="S235" s="49" t="s">
        <v>489</v>
      </c>
      <c r="T235" s="49" t="s">
        <v>489</v>
      </c>
      <c r="U235" s="49" t="s">
        <v>489</v>
      </c>
      <c r="V235" s="49" t="s">
        <v>489</v>
      </c>
      <c r="W235" s="49" t="s">
        <v>489</v>
      </c>
      <c r="X235" s="49" t="s">
        <v>489</v>
      </c>
      <c r="Y235" s="49" t="s">
        <v>489</v>
      </c>
      <c r="Z235" s="49" t="s">
        <v>489</v>
      </c>
      <c r="AA235" s="49" t="s">
        <v>489</v>
      </c>
      <c r="AB235" s="49" t="s">
        <v>489</v>
      </c>
      <c r="AC235" s="32" t="s">
        <v>489</v>
      </c>
    </row>
    <row r="236" spans="1:29" x14ac:dyDescent="0.2">
      <c r="A236" s="351"/>
      <c r="B236" s="351"/>
      <c r="C236" s="353" t="s">
        <v>158</v>
      </c>
      <c r="D236" s="354"/>
      <c r="E236" s="31">
        <f>SUM(E234:E235)</f>
        <v>7</v>
      </c>
      <c r="F236" s="31">
        <f t="shared" ref="F236:G236" si="109">SUM(F234:F235)</f>
        <v>1</v>
      </c>
      <c r="G236" s="31">
        <f t="shared" si="109"/>
        <v>1</v>
      </c>
      <c r="H236" s="31" t="s">
        <v>489</v>
      </c>
      <c r="I236" s="31" t="s">
        <v>489</v>
      </c>
      <c r="J236" s="31" t="s">
        <v>489</v>
      </c>
      <c r="K236" s="31" t="s">
        <v>489</v>
      </c>
      <c r="L236" s="31" t="s">
        <v>489</v>
      </c>
      <c r="M236" s="31" t="s">
        <v>489</v>
      </c>
      <c r="N236" s="31" t="s">
        <v>489</v>
      </c>
      <c r="O236" s="31" t="s">
        <v>489</v>
      </c>
      <c r="P236" s="31" t="s">
        <v>489</v>
      </c>
      <c r="Q236" s="31" t="s">
        <v>489</v>
      </c>
      <c r="R236" s="31" t="s">
        <v>489</v>
      </c>
      <c r="S236" s="31" t="s">
        <v>489</v>
      </c>
      <c r="T236" s="31" t="s">
        <v>489</v>
      </c>
      <c r="U236" s="31" t="s">
        <v>489</v>
      </c>
      <c r="V236" s="31" t="s">
        <v>489</v>
      </c>
      <c r="W236" s="31" t="s">
        <v>489</v>
      </c>
      <c r="X236" s="31" t="s">
        <v>489</v>
      </c>
      <c r="Y236" s="31" t="s">
        <v>489</v>
      </c>
      <c r="Z236" s="31" t="s">
        <v>489</v>
      </c>
      <c r="AA236" s="31" t="s">
        <v>489</v>
      </c>
      <c r="AB236" s="31" t="s">
        <v>489</v>
      </c>
      <c r="AC236" s="31" t="s">
        <v>489</v>
      </c>
    </row>
    <row r="237" spans="1:29" x14ac:dyDescent="0.2">
      <c r="A237" s="351"/>
      <c r="B237" s="352"/>
      <c r="C237" s="353" t="s">
        <v>157</v>
      </c>
      <c r="D237" s="354"/>
      <c r="E237" s="33">
        <f>E236/E$244</f>
        <v>0.3888888888888889</v>
      </c>
      <c r="F237" s="33">
        <f>F236/F$244</f>
        <v>1.8867924528301886E-2</v>
      </c>
      <c r="G237" s="33">
        <f t="shared" ref="G237" si="110">G236/G$244</f>
        <v>1.8518518518518517E-2</v>
      </c>
      <c r="H237" s="33" t="s">
        <v>489</v>
      </c>
      <c r="I237" s="33" t="s">
        <v>489</v>
      </c>
      <c r="J237" s="33" t="s">
        <v>489</v>
      </c>
      <c r="K237" s="33" t="s">
        <v>489</v>
      </c>
      <c r="L237" s="33" t="s">
        <v>489</v>
      </c>
      <c r="M237" s="33" t="s">
        <v>489</v>
      </c>
      <c r="N237" s="33" t="s">
        <v>489</v>
      </c>
      <c r="O237" s="33" t="s">
        <v>489</v>
      </c>
      <c r="P237" s="33" t="s">
        <v>489</v>
      </c>
      <c r="Q237" s="33" t="s">
        <v>489</v>
      </c>
      <c r="R237" s="33" t="s">
        <v>489</v>
      </c>
      <c r="S237" s="33" t="s">
        <v>489</v>
      </c>
      <c r="T237" s="33" t="s">
        <v>489</v>
      </c>
      <c r="U237" s="33" t="s">
        <v>489</v>
      </c>
      <c r="V237" s="33" t="s">
        <v>489</v>
      </c>
      <c r="W237" s="33" t="s">
        <v>489</v>
      </c>
      <c r="X237" s="33" t="s">
        <v>489</v>
      </c>
      <c r="Y237" s="33" t="s">
        <v>489</v>
      </c>
      <c r="Z237" s="33" t="s">
        <v>489</v>
      </c>
      <c r="AA237" s="33" t="s">
        <v>489</v>
      </c>
      <c r="AB237" s="33" t="s">
        <v>489</v>
      </c>
      <c r="AC237" s="33" t="s">
        <v>489</v>
      </c>
    </row>
    <row r="238" spans="1:29" x14ac:dyDescent="0.2">
      <c r="A238" s="351"/>
      <c r="B238" s="350" t="s">
        <v>159</v>
      </c>
      <c r="C238" s="49" t="s">
        <v>244</v>
      </c>
      <c r="D238" s="49" t="s">
        <v>407</v>
      </c>
      <c r="E238" s="187"/>
      <c r="F238" s="187"/>
      <c r="G238" s="187"/>
      <c r="H238" s="187" t="s">
        <v>489</v>
      </c>
      <c r="I238" s="187" t="s">
        <v>489</v>
      </c>
      <c r="J238" s="187" t="s">
        <v>489</v>
      </c>
      <c r="K238" s="187" t="s">
        <v>489</v>
      </c>
      <c r="L238" s="187" t="s">
        <v>489</v>
      </c>
      <c r="M238" s="187" t="s">
        <v>489</v>
      </c>
      <c r="N238" s="187" t="s">
        <v>489</v>
      </c>
      <c r="O238" s="187" t="s">
        <v>489</v>
      </c>
      <c r="P238" s="187" t="s">
        <v>489</v>
      </c>
      <c r="Q238" s="49" t="s">
        <v>489</v>
      </c>
      <c r="R238" s="49" t="s">
        <v>489</v>
      </c>
      <c r="S238" s="49" t="s">
        <v>489</v>
      </c>
      <c r="T238" s="49" t="s">
        <v>489</v>
      </c>
      <c r="U238" s="49" t="s">
        <v>489</v>
      </c>
      <c r="V238" s="49" t="s">
        <v>489</v>
      </c>
      <c r="W238" s="49" t="s">
        <v>489</v>
      </c>
      <c r="X238" s="49" t="s">
        <v>489</v>
      </c>
      <c r="Y238" s="49" t="s">
        <v>489</v>
      </c>
      <c r="Z238" s="49" t="s">
        <v>489</v>
      </c>
      <c r="AA238" s="49" t="s">
        <v>489</v>
      </c>
      <c r="AB238" s="49" t="s">
        <v>489</v>
      </c>
      <c r="AC238" s="32" t="s">
        <v>489</v>
      </c>
    </row>
    <row r="239" spans="1:29" x14ac:dyDescent="0.2">
      <c r="A239" s="351"/>
      <c r="B239" s="351"/>
      <c r="C239" s="353" t="s">
        <v>158</v>
      </c>
      <c r="D239" s="354"/>
      <c r="E239" s="31">
        <f>SUM(E238)</f>
        <v>0</v>
      </c>
      <c r="F239" s="31">
        <f t="shared" ref="F239:G239" si="111">SUM(F238)</f>
        <v>0</v>
      </c>
      <c r="G239" s="31">
        <f t="shared" si="111"/>
        <v>0</v>
      </c>
      <c r="H239" s="31" t="s">
        <v>489</v>
      </c>
      <c r="I239" s="31" t="s">
        <v>489</v>
      </c>
      <c r="J239" s="31" t="s">
        <v>489</v>
      </c>
      <c r="K239" s="31" t="s">
        <v>489</v>
      </c>
      <c r="L239" s="31" t="s">
        <v>489</v>
      </c>
      <c r="M239" s="31" t="s">
        <v>489</v>
      </c>
      <c r="N239" s="31" t="s">
        <v>489</v>
      </c>
      <c r="O239" s="31" t="s">
        <v>489</v>
      </c>
      <c r="P239" s="31" t="s">
        <v>489</v>
      </c>
      <c r="Q239" s="31" t="s">
        <v>489</v>
      </c>
      <c r="R239" s="31" t="s">
        <v>489</v>
      </c>
      <c r="S239" s="31" t="s">
        <v>489</v>
      </c>
      <c r="T239" s="31" t="s">
        <v>489</v>
      </c>
      <c r="U239" s="31" t="s">
        <v>489</v>
      </c>
      <c r="V239" s="31" t="s">
        <v>489</v>
      </c>
      <c r="W239" s="31" t="s">
        <v>489</v>
      </c>
      <c r="X239" s="31" t="s">
        <v>489</v>
      </c>
      <c r="Y239" s="31" t="s">
        <v>489</v>
      </c>
      <c r="Z239" s="31" t="s">
        <v>489</v>
      </c>
      <c r="AA239" s="31" t="s">
        <v>489</v>
      </c>
      <c r="AB239" s="31" t="s">
        <v>489</v>
      </c>
      <c r="AC239" s="31" t="s">
        <v>489</v>
      </c>
    </row>
    <row r="240" spans="1:29" x14ac:dyDescent="0.2">
      <c r="A240" s="351"/>
      <c r="B240" s="352"/>
      <c r="C240" s="353" t="s">
        <v>157</v>
      </c>
      <c r="D240" s="354"/>
      <c r="E240" s="33">
        <f>E239/E$244</f>
        <v>0</v>
      </c>
      <c r="F240" s="33">
        <f>F239/F$244</f>
        <v>0</v>
      </c>
      <c r="G240" s="33">
        <f t="shared" ref="G240" si="112">G239/G$244</f>
        <v>0</v>
      </c>
      <c r="H240" s="33" t="s">
        <v>489</v>
      </c>
      <c r="I240" s="33" t="s">
        <v>489</v>
      </c>
      <c r="J240" s="33" t="s">
        <v>489</v>
      </c>
      <c r="K240" s="33" t="s">
        <v>489</v>
      </c>
      <c r="L240" s="33" t="s">
        <v>489</v>
      </c>
      <c r="M240" s="33" t="s">
        <v>489</v>
      </c>
      <c r="N240" s="33" t="s">
        <v>489</v>
      </c>
      <c r="O240" s="33" t="s">
        <v>489</v>
      </c>
      <c r="P240" s="33" t="s">
        <v>489</v>
      </c>
      <c r="Q240" s="33" t="s">
        <v>489</v>
      </c>
      <c r="R240" s="33" t="s">
        <v>489</v>
      </c>
      <c r="S240" s="33" t="s">
        <v>489</v>
      </c>
      <c r="T240" s="33" t="s">
        <v>489</v>
      </c>
      <c r="U240" s="33" t="s">
        <v>489</v>
      </c>
      <c r="V240" s="33" t="s">
        <v>489</v>
      </c>
      <c r="W240" s="33" t="s">
        <v>489</v>
      </c>
      <c r="X240" s="33" t="s">
        <v>489</v>
      </c>
      <c r="Y240" s="33" t="s">
        <v>489</v>
      </c>
      <c r="Z240" s="33" t="s">
        <v>489</v>
      </c>
      <c r="AA240" s="33" t="s">
        <v>489</v>
      </c>
      <c r="AB240" s="33" t="s">
        <v>489</v>
      </c>
      <c r="AC240" s="33" t="s">
        <v>489</v>
      </c>
    </row>
    <row r="241" spans="1:29" x14ac:dyDescent="0.2">
      <c r="A241" s="351"/>
      <c r="B241" s="355" t="s">
        <v>86</v>
      </c>
      <c r="C241" s="49" t="s">
        <v>479</v>
      </c>
      <c r="D241" s="79" t="s">
        <v>407</v>
      </c>
      <c r="E241" s="187"/>
      <c r="F241" s="187"/>
      <c r="G241" s="187"/>
      <c r="H241" s="187" t="s">
        <v>489</v>
      </c>
      <c r="I241" s="187" t="s">
        <v>489</v>
      </c>
      <c r="J241" s="187" t="s">
        <v>489</v>
      </c>
      <c r="K241" s="187" t="s">
        <v>489</v>
      </c>
      <c r="L241" s="187" t="s">
        <v>489</v>
      </c>
      <c r="M241" s="187" t="s">
        <v>489</v>
      </c>
      <c r="N241" s="187" t="s">
        <v>489</v>
      </c>
      <c r="O241" s="187" t="s">
        <v>489</v>
      </c>
      <c r="P241" s="187" t="s">
        <v>489</v>
      </c>
      <c r="Q241" s="49" t="s">
        <v>489</v>
      </c>
      <c r="R241" s="49" t="s">
        <v>489</v>
      </c>
      <c r="S241" s="244" t="s">
        <v>489</v>
      </c>
      <c r="T241" s="244" t="s">
        <v>489</v>
      </c>
      <c r="U241" s="244" t="s">
        <v>489</v>
      </c>
      <c r="V241" s="244" t="s">
        <v>489</v>
      </c>
      <c r="W241" s="244" t="s">
        <v>489</v>
      </c>
      <c r="X241" s="244" t="s">
        <v>489</v>
      </c>
      <c r="Y241" s="244" t="s">
        <v>489</v>
      </c>
      <c r="Z241" s="244" t="s">
        <v>489</v>
      </c>
      <c r="AA241" s="244" t="s">
        <v>489</v>
      </c>
      <c r="AB241" s="244" t="s">
        <v>489</v>
      </c>
      <c r="AC241" s="244" t="s">
        <v>489</v>
      </c>
    </row>
    <row r="242" spans="1:29" x14ac:dyDescent="0.2">
      <c r="A242" s="351"/>
      <c r="B242" s="355"/>
      <c r="C242" s="353" t="s">
        <v>158</v>
      </c>
      <c r="D242" s="354"/>
      <c r="E242" s="31">
        <f>SUM(E241)</f>
        <v>0</v>
      </c>
      <c r="F242" s="31">
        <f t="shared" ref="F242:G242" si="113">SUM(F241)</f>
        <v>0</v>
      </c>
      <c r="G242" s="31">
        <f t="shared" si="113"/>
        <v>0</v>
      </c>
      <c r="H242" s="31" t="s">
        <v>489</v>
      </c>
      <c r="I242" s="31" t="s">
        <v>489</v>
      </c>
      <c r="J242" s="31" t="s">
        <v>489</v>
      </c>
      <c r="K242" s="31" t="s">
        <v>489</v>
      </c>
      <c r="L242" s="31" t="s">
        <v>489</v>
      </c>
      <c r="M242" s="31" t="s">
        <v>489</v>
      </c>
      <c r="N242" s="31" t="s">
        <v>489</v>
      </c>
      <c r="O242" s="31" t="s">
        <v>489</v>
      </c>
      <c r="P242" s="31" t="s">
        <v>489</v>
      </c>
      <c r="Q242" s="31" t="s">
        <v>489</v>
      </c>
      <c r="R242" s="31" t="s">
        <v>489</v>
      </c>
      <c r="S242" s="33" t="s">
        <v>489</v>
      </c>
      <c r="T242" s="33" t="s">
        <v>489</v>
      </c>
      <c r="U242" s="33" t="s">
        <v>489</v>
      </c>
      <c r="V242" s="33" t="s">
        <v>489</v>
      </c>
      <c r="W242" s="33" t="s">
        <v>489</v>
      </c>
      <c r="X242" s="33" t="s">
        <v>489</v>
      </c>
      <c r="Y242" s="33" t="s">
        <v>489</v>
      </c>
      <c r="Z242" s="33" t="s">
        <v>489</v>
      </c>
      <c r="AA242" s="33" t="s">
        <v>489</v>
      </c>
      <c r="AB242" s="33" t="s">
        <v>489</v>
      </c>
      <c r="AC242" s="31" t="s">
        <v>489</v>
      </c>
    </row>
    <row r="243" spans="1:29" x14ac:dyDescent="0.2">
      <c r="A243" s="352"/>
      <c r="B243" s="355"/>
      <c r="C243" s="353" t="s">
        <v>157</v>
      </c>
      <c r="D243" s="354"/>
      <c r="E243" s="33">
        <f>E242/E$244</f>
        <v>0</v>
      </c>
      <c r="F243" s="33">
        <f t="shared" ref="F243:G243" si="114">F242/F$244</f>
        <v>0</v>
      </c>
      <c r="G243" s="33">
        <f t="shared" si="114"/>
        <v>0</v>
      </c>
      <c r="H243" s="33" t="s">
        <v>489</v>
      </c>
      <c r="I243" s="33" t="s">
        <v>489</v>
      </c>
      <c r="J243" s="33" t="s">
        <v>489</v>
      </c>
      <c r="K243" s="33" t="s">
        <v>489</v>
      </c>
      <c r="L243" s="33" t="s">
        <v>489</v>
      </c>
      <c r="M243" s="33" t="s">
        <v>489</v>
      </c>
      <c r="N243" s="33" t="s">
        <v>489</v>
      </c>
      <c r="O243" s="33" t="s">
        <v>489</v>
      </c>
      <c r="P243" s="33" t="s">
        <v>489</v>
      </c>
      <c r="Q243" s="33" t="s">
        <v>489</v>
      </c>
      <c r="R243" s="33" t="s">
        <v>489</v>
      </c>
      <c r="S243" s="33" t="s">
        <v>489</v>
      </c>
      <c r="T243" s="33" t="s">
        <v>489</v>
      </c>
      <c r="U243" s="33" t="s">
        <v>489</v>
      </c>
      <c r="V243" s="33" t="s">
        <v>489</v>
      </c>
      <c r="W243" s="33" t="s">
        <v>489</v>
      </c>
      <c r="X243" s="33" t="s">
        <v>489</v>
      </c>
      <c r="Y243" s="33" t="s">
        <v>489</v>
      </c>
      <c r="Z243" s="33" t="s">
        <v>489</v>
      </c>
      <c r="AA243" s="33" t="s">
        <v>489</v>
      </c>
      <c r="AB243" s="33" t="s">
        <v>489</v>
      </c>
      <c r="AC243" s="33" t="s">
        <v>489</v>
      </c>
    </row>
    <row r="244" spans="1:29" x14ac:dyDescent="0.2">
      <c r="A244" s="356" t="s">
        <v>154</v>
      </c>
      <c r="B244" s="357"/>
      <c r="C244" s="357"/>
      <c r="D244" s="358"/>
      <c r="E244" s="45">
        <f>E206+E217+E221+E224+E228+E232+E236+E239+E242</f>
        <v>18</v>
      </c>
      <c r="F244" s="45">
        <f t="shared" ref="F244:G244" si="115">F206+F217+F221+F224+F228+F232+F236+F239+F242</f>
        <v>53</v>
      </c>
      <c r="G244" s="45">
        <f t="shared" si="115"/>
        <v>54</v>
      </c>
      <c r="H244" s="45" t="s">
        <v>489</v>
      </c>
      <c r="I244" s="45" t="s">
        <v>489</v>
      </c>
      <c r="J244" s="45" t="s">
        <v>489</v>
      </c>
      <c r="K244" s="45" t="s">
        <v>489</v>
      </c>
      <c r="L244" s="45" t="s">
        <v>489</v>
      </c>
      <c r="M244" s="45" t="s">
        <v>489</v>
      </c>
      <c r="N244" s="45" t="s">
        <v>489</v>
      </c>
      <c r="O244" s="45" t="s">
        <v>489</v>
      </c>
      <c r="P244" s="45" t="s">
        <v>489</v>
      </c>
      <c r="Q244" s="45" t="s">
        <v>489</v>
      </c>
      <c r="R244" s="45" t="s">
        <v>489</v>
      </c>
      <c r="S244" s="45" t="s">
        <v>489</v>
      </c>
      <c r="T244" s="45" t="s">
        <v>489</v>
      </c>
      <c r="U244" s="45" t="s">
        <v>489</v>
      </c>
      <c r="V244" s="45" t="s">
        <v>489</v>
      </c>
      <c r="W244" s="45" t="s">
        <v>489</v>
      </c>
      <c r="X244" s="45" t="s">
        <v>489</v>
      </c>
      <c r="Y244" s="45" t="s">
        <v>489</v>
      </c>
      <c r="Z244" s="45" t="s">
        <v>489</v>
      </c>
      <c r="AA244" s="45" t="s">
        <v>489</v>
      </c>
      <c r="AB244" s="45" t="s">
        <v>489</v>
      </c>
      <c r="AC244" s="45" t="s">
        <v>489</v>
      </c>
    </row>
    <row r="245" spans="1:29" ht="18" customHeight="1" x14ac:dyDescent="0.2">
      <c r="A245" s="356" t="s">
        <v>410</v>
      </c>
      <c r="B245" s="357"/>
      <c r="C245" s="357"/>
      <c r="D245" s="358"/>
      <c r="E245" s="224">
        <f>E208/E244</f>
        <v>0</v>
      </c>
      <c r="F245" s="224">
        <f t="shared" ref="F245:G245" si="116">F208/F244</f>
        <v>0</v>
      </c>
      <c r="G245" s="224">
        <f t="shared" si="116"/>
        <v>0</v>
      </c>
      <c r="H245" s="224" t="s">
        <v>489</v>
      </c>
      <c r="I245" s="224" t="s">
        <v>489</v>
      </c>
      <c r="J245" s="224" t="s">
        <v>489</v>
      </c>
      <c r="K245" s="224" t="s">
        <v>489</v>
      </c>
      <c r="L245" s="224" t="s">
        <v>489</v>
      </c>
      <c r="M245" s="224" t="s">
        <v>489</v>
      </c>
      <c r="N245" s="224" t="s">
        <v>489</v>
      </c>
      <c r="O245" s="224" t="s">
        <v>489</v>
      </c>
      <c r="P245" s="224" t="s">
        <v>489</v>
      </c>
      <c r="Q245" s="224" t="s">
        <v>489</v>
      </c>
      <c r="R245" s="224" t="s">
        <v>489</v>
      </c>
      <c r="S245" s="46" t="s">
        <v>489</v>
      </c>
      <c r="T245" s="46" t="s">
        <v>489</v>
      </c>
      <c r="U245" s="46" t="s">
        <v>489</v>
      </c>
      <c r="V245" s="46" t="s">
        <v>489</v>
      </c>
      <c r="W245" s="46" t="s">
        <v>489</v>
      </c>
      <c r="X245" s="46" t="s">
        <v>489</v>
      </c>
      <c r="Y245" s="46" t="s">
        <v>489</v>
      </c>
      <c r="Z245" s="46" t="s">
        <v>489</v>
      </c>
      <c r="AA245" s="46" t="s">
        <v>489</v>
      </c>
      <c r="AB245" s="46" t="s">
        <v>489</v>
      </c>
      <c r="AC245" s="46" t="s">
        <v>489</v>
      </c>
    </row>
    <row r="246" spans="1:29" x14ac:dyDescent="0.2">
      <c r="A246" s="380" t="s">
        <v>363</v>
      </c>
      <c r="B246" s="381"/>
      <c r="C246" s="381"/>
      <c r="D246" s="382"/>
      <c r="E246" s="210">
        <f t="shared" ref="E246:G246" si="117">E48+E113+E155+E188+E201+E244</f>
        <v>5278</v>
      </c>
      <c r="F246" s="210">
        <f t="shared" si="117"/>
        <v>5206</v>
      </c>
      <c r="G246" s="210">
        <f t="shared" si="117"/>
        <v>4458</v>
      </c>
      <c r="H246" s="210" t="s">
        <v>489</v>
      </c>
      <c r="I246" s="210" t="s">
        <v>489</v>
      </c>
      <c r="J246" s="210" t="s">
        <v>489</v>
      </c>
      <c r="K246" s="210" t="s">
        <v>489</v>
      </c>
      <c r="L246" s="210" t="s">
        <v>489</v>
      </c>
      <c r="M246" s="210" t="s">
        <v>489</v>
      </c>
      <c r="N246" s="210" t="s">
        <v>489</v>
      </c>
      <c r="O246" s="210" t="s">
        <v>489</v>
      </c>
      <c r="P246" s="210" t="s">
        <v>489</v>
      </c>
      <c r="Q246" s="210" t="s">
        <v>489</v>
      </c>
      <c r="R246" s="210" t="s">
        <v>489</v>
      </c>
      <c r="S246" s="210" t="s">
        <v>489</v>
      </c>
      <c r="T246" s="210" t="s">
        <v>489</v>
      </c>
      <c r="U246" s="210" t="s">
        <v>489</v>
      </c>
      <c r="V246" s="210" t="s">
        <v>489</v>
      </c>
      <c r="W246" s="210" t="s">
        <v>489</v>
      </c>
      <c r="X246" s="210" t="s">
        <v>489</v>
      </c>
      <c r="Y246" s="210" t="s">
        <v>489</v>
      </c>
      <c r="Z246" s="210" t="s">
        <v>489</v>
      </c>
      <c r="AA246" s="210" t="s">
        <v>489</v>
      </c>
      <c r="AB246" s="210" t="s">
        <v>489</v>
      </c>
      <c r="AC246" s="210" t="s">
        <v>489</v>
      </c>
    </row>
    <row r="251" spans="1:29" ht="18" x14ac:dyDescent="0.2">
      <c r="A251" s="281" t="s">
        <v>457</v>
      </c>
      <c r="B251" s="281"/>
      <c r="C251" s="281"/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/>
      <c r="Y251" s="281"/>
      <c r="Z251" s="281"/>
      <c r="AA251" s="281"/>
      <c r="AB251" s="281"/>
      <c r="AC251" s="281"/>
    </row>
    <row r="252" spans="1:29" ht="18" x14ac:dyDescent="0.2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</row>
    <row r="253" spans="1:29" x14ac:dyDescent="0.2">
      <c r="A253" s="365" t="s">
        <v>81</v>
      </c>
      <c r="B253" s="366" t="s">
        <v>158</v>
      </c>
      <c r="C253" s="367"/>
      <c r="D253" s="368"/>
      <c r="E253" s="82">
        <f t="shared" ref="E253:G253" si="118">E16+E57+E186+E193+E236</f>
        <v>737</v>
      </c>
      <c r="F253" s="82">
        <f t="shared" si="118"/>
        <v>785</v>
      </c>
      <c r="G253" s="82">
        <f t="shared" si="118"/>
        <v>801</v>
      </c>
      <c r="H253" s="82" t="s">
        <v>489</v>
      </c>
      <c r="I253" s="82" t="s">
        <v>489</v>
      </c>
      <c r="J253" s="82" t="s">
        <v>489</v>
      </c>
      <c r="K253" s="82" t="s">
        <v>489</v>
      </c>
      <c r="L253" s="82" t="s">
        <v>489</v>
      </c>
      <c r="M253" s="82" t="s">
        <v>489</v>
      </c>
      <c r="N253" s="82" t="s">
        <v>489</v>
      </c>
      <c r="O253" s="82" t="s">
        <v>489</v>
      </c>
      <c r="P253" s="82" t="s">
        <v>489</v>
      </c>
      <c r="Q253" s="82" t="s">
        <v>489</v>
      </c>
      <c r="R253" s="82" t="s">
        <v>489</v>
      </c>
      <c r="S253" s="82" t="s">
        <v>489</v>
      </c>
      <c r="T253" s="82" t="s">
        <v>489</v>
      </c>
      <c r="U253" s="82" t="s">
        <v>489</v>
      </c>
      <c r="V253" s="82" t="s">
        <v>489</v>
      </c>
      <c r="W253" s="82" t="s">
        <v>489</v>
      </c>
      <c r="X253" s="82" t="s">
        <v>489</v>
      </c>
      <c r="Y253" s="82" t="s">
        <v>489</v>
      </c>
      <c r="Z253" s="82" t="s">
        <v>489</v>
      </c>
      <c r="AA253" s="82" t="s">
        <v>489</v>
      </c>
      <c r="AB253" s="82" t="s">
        <v>489</v>
      </c>
      <c r="AC253" s="83" t="s">
        <v>489</v>
      </c>
    </row>
    <row r="254" spans="1:29" x14ac:dyDescent="0.2">
      <c r="A254" s="365"/>
      <c r="B254" s="363" t="s">
        <v>157</v>
      </c>
      <c r="C254" s="363"/>
      <c r="D254" s="363"/>
      <c r="E254" s="211">
        <f t="shared" ref="E254:G254" si="119">E253/E$246</f>
        <v>0.13963622584312241</v>
      </c>
      <c r="F254" s="211">
        <f t="shared" si="119"/>
        <v>0.15078755282366499</v>
      </c>
      <c r="G254" s="211">
        <f t="shared" si="119"/>
        <v>0.17967698519515476</v>
      </c>
      <c r="H254" s="211" t="s">
        <v>489</v>
      </c>
      <c r="I254" s="211" t="s">
        <v>489</v>
      </c>
      <c r="J254" s="211" t="s">
        <v>489</v>
      </c>
      <c r="K254" s="211" t="s">
        <v>489</v>
      </c>
      <c r="L254" s="211" t="s">
        <v>489</v>
      </c>
      <c r="M254" s="211" t="s">
        <v>489</v>
      </c>
      <c r="N254" s="211" t="s">
        <v>489</v>
      </c>
      <c r="O254" s="211" t="s">
        <v>489</v>
      </c>
      <c r="P254" s="211" t="s">
        <v>489</v>
      </c>
      <c r="Q254" s="211" t="s">
        <v>489</v>
      </c>
      <c r="R254" s="211" t="s">
        <v>489</v>
      </c>
      <c r="S254" s="212" t="s">
        <v>489</v>
      </c>
      <c r="T254" s="212" t="s">
        <v>489</v>
      </c>
      <c r="U254" s="212" t="s">
        <v>489</v>
      </c>
      <c r="V254" s="212" t="s">
        <v>489</v>
      </c>
      <c r="W254" s="212" t="s">
        <v>489</v>
      </c>
      <c r="X254" s="212" t="s">
        <v>489</v>
      </c>
      <c r="Y254" s="212" t="s">
        <v>489</v>
      </c>
      <c r="Z254" s="212" t="s">
        <v>489</v>
      </c>
      <c r="AA254" s="212" t="s">
        <v>489</v>
      </c>
      <c r="AB254" s="212" t="s">
        <v>489</v>
      </c>
      <c r="AC254" s="33" t="s">
        <v>489</v>
      </c>
    </row>
    <row r="255" spans="1:29" x14ac:dyDescent="0.2">
      <c r="A255" s="355" t="s">
        <v>83</v>
      </c>
      <c r="B255" s="354" t="s">
        <v>158</v>
      </c>
      <c r="C255" s="354"/>
      <c r="D255" s="354"/>
      <c r="E255" s="11">
        <f t="shared" ref="E255:G255" si="120">E20+E72+E130+E182+E196</f>
        <v>1115</v>
      </c>
      <c r="F255" s="11">
        <f t="shared" si="120"/>
        <v>1237</v>
      </c>
      <c r="G255" s="11">
        <f t="shared" si="120"/>
        <v>1480</v>
      </c>
      <c r="H255" s="11" t="s">
        <v>489</v>
      </c>
      <c r="I255" s="11" t="s">
        <v>489</v>
      </c>
      <c r="J255" s="11" t="s">
        <v>489</v>
      </c>
      <c r="K255" s="11" t="s">
        <v>489</v>
      </c>
      <c r="L255" s="11" t="s">
        <v>489</v>
      </c>
      <c r="M255" s="11" t="s">
        <v>489</v>
      </c>
      <c r="N255" s="11" t="s">
        <v>489</v>
      </c>
      <c r="O255" s="11" t="s">
        <v>489</v>
      </c>
      <c r="P255" s="11" t="s">
        <v>489</v>
      </c>
      <c r="Q255" s="11" t="s">
        <v>489</v>
      </c>
      <c r="R255" s="11" t="s">
        <v>489</v>
      </c>
      <c r="S255" s="11" t="s">
        <v>489</v>
      </c>
      <c r="T255" s="11" t="s">
        <v>489</v>
      </c>
      <c r="U255" s="11" t="s">
        <v>489</v>
      </c>
      <c r="V255" s="11" t="s">
        <v>489</v>
      </c>
      <c r="W255" s="11" t="s">
        <v>489</v>
      </c>
      <c r="X255" s="11" t="s">
        <v>489</v>
      </c>
      <c r="Y255" s="11" t="s">
        <v>489</v>
      </c>
      <c r="Z255" s="11" t="s">
        <v>489</v>
      </c>
      <c r="AA255" s="11" t="s">
        <v>489</v>
      </c>
      <c r="AB255" s="11" t="s">
        <v>489</v>
      </c>
      <c r="AC255" s="32" t="s">
        <v>489</v>
      </c>
    </row>
    <row r="256" spans="1:29" x14ac:dyDescent="0.2">
      <c r="A256" s="355"/>
      <c r="B256" s="354" t="s">
        <v>157</v>
      </c>
      <c r="C256" s="354"/>
      <c r="D256" s="354"/>
      <c r="E256" s="3">
        <f t="shared" ref="E256:G256" si="121">E255/E$246</f>
        <v>0.21125426297840091</v>
      </c>
      <c r="F256" s="3">
        <f t="shared" si="121"/>
        <v>0.23761044948136764</v>
      </c>
      <c r="G256" s="3">
        <f t="shared" si="121"/>
        <v>0.33198743831314492</v>
      </c>
      <c r="H256" s="3" t="s">
        <v>489</v>
      </c>
      <c r="I256" s="3" t="s">
        <v>489</v>
      </c>
      <c r="J256" s="3" t="s">
        <v>489</v>
      </c>
      <c r="K256" s="3" t="s">
        <v>489</v>
      </c>
      <c r="L256" s="3" t="s">
        <v>489</v>
      </c>
      <c r="M256" s="3" t="s">
        <v>489</v>
      </c>
      <c r="N256" s="3" t="s">
        <v>489</v>
      </c>
      <c r="O256" s="3" t="s">
        <v>489</v>
      </c>
      <c r="P256" s="3" t="s">
        <v>489</v>
      </c>
      <c r="Q256" s="3" t="s">
        <v>489</v>
      </c>
      <c r="R256" s="3" t="s">
        <v>489</v>
      </c>
      <c r="S256" s="213" t="s">
        <v>489</v>
      </c>
      <c r="T256" s="213" t="s">
        <v>489</v>
      </c>
      <c r="U256" s="213" t="s">
        <v>489</v>
      </c>
      <c r="V256" s="213" t="s">
        <v>489</v>
      </c>
      <c r="W256" s="213" t="s">
        <v>489</v>
      </c>
      <c r="X256" s="213" t="s">
        <v>489</v>
      </c>
      <c r="Y256" s="213" t="s">
        <v>489</v>
      </c>
      <c r="Z256" s="213" t="s">
        <v>489</v>
      </c>
      <c r="AA256" s="213" t="s">
        <v>489</v>
      </c>
      <c r="AB256" s="213" t="s">
        <v>489</v>
      </c>
      <c r="AC256" s="214" t="s">
        <v>489</v>
      </c>
    </row>
    <row r="257" spans="1:29" x14ac:dyDescent="0.2">
      <c r="A257" s="365" t="s">
        <v>86</v>
      </c>
      <c r="B257" s="366" t="s">
        <v>158</v>
      </c>
      <c r="C257" s="367"/>
      <c r="D257" s="368"/>
      <c r="E257" s="82">
        <f t="shared" ref="E257:G257" si="122">E23+E62+E119+E166+E199+E242</f>
        <v>846</v>
      </c>
      <c r="F257" s="82">
        <f t="shared" si="122"/>
        <v>693</v>
      </c>
      <c r="G257" s="82">
        <f t="shared" si="122"/>
        <v>801</v>
      </c>
      <c r="H257" s="82" t="s">
        <v>489</v>
      </c>
      <c r="I257" s="82" t="s">
        <v>489</v>
      </c>
      <c r="J257" s="82" t="s">
        <v>489</v>
      </c>
      <c r="K257" s="82" t="s">
        <v>489</v>
      </c>
      <c r="L257" s="82" t="s">
        <v>489</v>
      </c>
      <c r="M257" s="82" t="s">
        <v>489</v>
      </c>
      <c r="N257" s="82" t="s">
        <v>489</v>
      </c>
      <c r="O257" s="82" t="s">
        <v>489</v>
      </c>
      <c r="P257" s="82" t="s">
        <v>489</v>
      </c>
      <c r="Q257" s="82" t="s">
        <v>489</v>
      </c>
      <c r="R257" s="82" t="s">
        <v>489</v>
      </c>
      <c r="S257" s="82" t="s">
        <v>489</v>
      </c>
      <c r="T257" s="82" t="s">
        <v>489</v>
      </c>
      <c r="U257" s="82" t="s">
        <v>489</v>
      </c>
      <c r="V257" s="82" t="s">
        <v>489</v>
      </c>
      <c r="W257" s="82" t="s">
        <v>489</v>
      </c>
      <c r="X257" s="82" t="s">
        <v>489</v>
      </c>
      <c r="Y257" s="82" t="s">
        <v>489</v>
      </c>
      <c r="Z257" s="82" t="s">
        <v>489</v>
      </c>
      <c r="AA257" s="82" t="s">
        <v>489</v>
      </c>
      <c r="AB257" s="82" t="s">
        <v>489</v>
      </c>
      <c r="AC257" s="83" t="s">
        <v>489</v>
      </c>
    </row>
    <row r="258" spans="1:29" x14ac:dyDescent="0.2">
      <c r="A258" s="365"/>
      <c r="B258" s="363" t="s">
        <v>157</v>
      </c>
      <c r="C258" s="363"/>
      <c r="D258" s="363"/>
      <c r="E258" s="211">
        <f t="shared" ref="E258:G258" si="123">E257/E$246</f>
        <v>0.16028798787419477</v>
      </c>
      <c r="F258" s="211">
        <f t="shared" si="123"/>
        <v>0.13311563580484057</v>
      </c>
      <c r="G258" s="211">
        <f t="shared" si="123"/>
        <v>0.17967698519515476</v>
      </c>
      <c r="H258" s="211" t="s">
        <v>489</v>
      </c>
      <c r="I258" s="211" t="s">
        <v>489</v>
      </c>
      <c r="J258" s="211" t="s">
        <v>489</v>
      </c>
      <c r="K258" s="211" t="s">
        <v>489</v>
      </c>
      <c r="L258" s="211" t="s">
        <v>489</v>
      </c>
      <c r="M258" s="211" t="s">
        <v>489</v>
      </c>
      <c r="N258" s="211" t="s">
        <v>489</v>
      </c>
      <c r="O258" s="211" t="s">
        <v>489</v>
      </c>
      <c r="P258" s="211" t="s">
        <v>489</v>
      </c>
      <c r="Q258" s="211" t="s">
        <v>489</v>
      </c>
      <c r="R258" s="211" t="s">
        <v>489</v>
      </c>
      <c r="S258" s="212" t="s">
        <v>489</v>
      </c>
      <c r="T258" s="212" t="s">
        <v>489</v>
      </c>
      <c r="U258" s="212" t="s">
        <v>489</v>
      </c>
      <c r="V258" s="212" t="s">
        <v>489</v>
      </c>
      <c r="W258" s="212" t="s">
        <v>489</v>
      </c>
      <c r="X258" s="212" t="s">
        <v>489</v>
      </c>
      <c r="Y258" s="212" t="s">
        <v>489</v>
      </c>
      <c r="Z258" s="212" t="s">
        <v>489</v>
      </c>
      <c r="AA258" s="212" t="s">
        <v>489</v>
      </c>
      <c r="AB258" s="212" t="s">
        <v>489</v>
      </c>
      <c r="AC258" s="33" t="s">
        <v>489</v>
      </c>
    </row>
    <row r="259" spans="1:29" x14ac:dyDescent="0.2">
      <c r="A259" s="350" t="s">
        <v>89</v>
      </c>
      <c r="B259" s="360" t="s">
        <v>158</v>
      </c>
      <c r="C259" s="361"/>
      <c r="D259" s="353"/>
      <c r="E259" s="11">
        <f t="shared" ref="E259:G259" si="124">E29+E65+E137</f>
        <v>368</v>
      </c>
      <c r="F259" s="11">
        <f t="shared" si="124"/>
        <v>447</v>
      </c>
      <c r="G259" s="11">
        <f t="shared" si="124"/>
        <v>160</v>
      </c>
      <c r="H259" s="11" t="s">
        <v>489</v>
      </c>
      <c r="I259" s="11" t="s">
        <v>489</v>
      </c>
      <c r="J259" s="11" t="s">
        <v>489</v>
      </c>
      <c r="K259" s="11" t="s">
        <v>489</v>
      </c>
      <c r="L259" s="11" t="s">
        <v>489</v>
      </c>
      <c r="M259" s="11" t="s">
        <v>489</v>
      </c>
      <c r="N259" s="11" t="s">
        <v>489</v>
      </c>
      <c r="O259" s="11" t="s">
        <v>489</v>
      </c>
      <c r="P259" s="11" t="s">
        <v>489</v>
      </c>
      <c r="Q259" s="11" t="s">
        <v>489</v>
      </c>
      <c r="R259" s="11" t="s">
        <v>489</v>
      </c>
      <c r="S259" s="11" t="s">
        <v>489</v>
      </c>
      <c r="T259" s="11" t="s">
        <v>489</v>
      </c>
      <c r="U259" s="11" t="s">
        <v>489</v>
      </c>
      <c r="V259" s="11" t="s">
        <v>489</v>
      </c>
      <c r="W259" s="11" t="s">
        <v>489</v>
      </c>
      <c r="X259" s="11" t="s">
        <v>489</v>
      </c>
      <c r="Y259" s="11" t="s">
        <v>489</v>
      </c>
      <c r="Z259" s="11" t="s">
        <v>489</v>
      </c>
      <c r="AA259" s="11" t="s">
        <v>489</v>
      </c>
      <c r="AB259" s="11" t="s">
        <v>489</v>
      </c>
      <c r="AC259" s="32" t="s">
        <v>489</v>
      </c>
    </row>
    <row r="260" spans="1:29" x14ac:dyDescent="0.2">
      <c r="A260" s="352"/>
      <c r="B260" s="360" t="s">
        <v>157</v>
      </c>
      <c r="C260" s="361"/>
      <c r="D260" s="353"/>
      <c r="E260" s="3">
        <f t="shared" ref="E260:G260" si="125">E259/E$246</f>
        <v>6.9723380068207649E-2</v>
      </c>
      <c r="F260" s="3">
        <f t="shared" si="125"/>
        <v>8.5862466384940453E-2</v>
      </c>
      <c r="G260" s="3">
        <f t="shared" si="125"/>
        <v>3.5890533871691339E-2</v>
      </c>
      <c r="H260" s="3" t="s">
        <v>489</v>
      </c>
      <c r="I260" s="3" t="s">
        <v>489</v>
      </c>
      <c r="J260" s="3" t="s">
        <v>489</v>
      </c>
      <c r="K260" s="3" t="s">
        <v>489</v>
      </c>
      <c r="L260" s="3" t="s">
        <v>489</v>
      </c>
      <c r="M260" s="3" t="s">
        <v>489</v>
      </c>
      <c r="N260" s="3" t="s">
        <v>489</v>
      </c>
      <c r="O260" s="3" t="s">
        <v>489</v>
      </c>
      <c r="P260" s="3" t="s">
        <v>489</v>
      </c>
      <c r="Q260" s="3" t="s">
        <v>489</v>
      </c>
      <c r="R260" s="3" t="s">
        <v>489</v>
      </c>
      <c r="S260" s="213" t="s">
        <v>489</v>
      </c>
      <c r="T260" s="213" t="s">
        <v>489</v>
      </c>
      <c r="U260" s="213" t="s">
        <v>489</v>
      </c>
      <c r="V260" s="213" t="s">
        <v>489</v>
      </c>
      <c r="W260" s="213" t="s">
        <v>489</v>
      </c>
      <c r="X260" s="213" t="s">
        <v>489</v>
      </c>
      <c r="Y260" s="213" t="s">
        <v>489</v>
      </c>
      <c r="Z260" s="213" t="s">
        <v>489</v>
      </c>
      <c r="AA260" s="213" t="s">
        <v>489</v>
      </c>
      <c r="AB260" s="213" t="s">
        <v>489</v>
      </c>
      <c r="AC260" s="214" t="s">
        <v>489</v>
      </c>
    </row>
    <row r="261" spans="1:29" x14ac:dyDescent="0.2">
      <c r="A261" s="365" t="s">
        <v>73</v>
      </c>
      <c r="B261" s="366" t="s">
        <v>158</v>
      </c>
      <c r="C261" s="367"/>
      <c r="D261" s="368"/>
      <c r="E261" s="82">
        <f t="shared" ref="E261:G261" si="126">E11+E102+E140+E172+E221</f>
        <v>1134</v>
      </c>
      <c r="F261" s="82">
        <f t="shared" si="126"/>
        <v>1161</v>
      </c>
      <c r="G261" s="82">
        <f t="shared" si="126"/>
        <v>287</v>
      </c>
      <c r="H261" s="82" t="s">
        <v>489</v>
      </c>
      <c r="I261" s="82" t="s">
        <v>489</v>
      </c>
      <c r="J261" s="82" t="s">
        <v>489</v>
      </c>
      <c r="K261" s="82" t="s">
        <v>489</v>
      </c>
      <c r="L261" s="82" t="s">
        <v>489</v>
      </c>
      <c r="M261" s="82" t="s">
        <v>489</v>
      </c>
      <c r="N261" s="82" t="s">
        <v>489</v>
      </c>
      <c r="O261" s="82" t="s">
        <v>489</v>
      </c>
      <c r="P261" s="82" t="s">
        <v>489</v>
      </c>
      <c r="Q261" s="82" t="s">
        <v>489</v>
      </c>
      <c r="R261" s="82" t="s">
        <v>489</v>
      </c>
      <c r="S261" s="82" t="s">
        <v>489</v>
      </c>
      <c r="T261" s="82" t="s">
        <v>489</v>
      </c>
      <c r="U261" s="82" t="s">
        <v>489</v>
      </c>
      <c r="V261" s="82" t="s">
        <v>489</v>
      </c>
      <c r="W261" s="82" t="s">
        <v>489</v>
      </c>
      <c r="X261" s="82" t="s">
        <v>489</v>
      </c>
      <c r="Y261" s="82" t="s">
        <v>489</v>
      </c>
      <c r="Z261" s="82" t="s">
        <v>489</v>
      </c>
      <c r="AA261" s="82" t="s">
        <v>489</v>
      </c>
      <c r="AB261" s="82" t="s">
        <v>489</v>
      </c>
      <c r="AC261" s="83" t="s">
        <v>489</v>
      </c>
    </row>
    <row r="262" spans="1:29" x14ac:dyDescent="0.2">
      <c r="A262" s="365"/>
      <c r="B262" s="363" t="s">
        <v>157</v>
      </c>
      <c r="C262" s="363"/>
      <c r="D262" s="363"/>
      <c r="E262" s="211">
        <f t="shared" ref="E262:G262" si="127">E261/E$246</f>
        <v>0.21485411140583555</v>
      </c>
      <c r="F262" s="211">
        <f t="shared" si="127"/>
        <v>0.22301190933538226</v>
      </c>
      <c r="G262" s="211">
        <f t="shared" si="127"/>
        <v>6.437864513234634E-2</v>
      </c>
      <c r="H262" s="211" t="s">
        <v>489</v>
      </c>
      <c r="I262" s="211" t="s">
        <v>489</v>
      </c>
      <c r="J262" s="211" t="s">
        <v>489</v>
      </c>
      <c r="K262" s="211" t="s">
        <v>489</v>
      </c>
      <c r="L262" s="211" t="s">
        <v>489</v>
      </c>
      <c r="M262" s="211" t="s">
        <v>489</v>
      </c>
      <c r="N262" s="211" t="s">
        <v>489</v>
      </c>
      <c r="O262" s="211" t="s">
        <v>489</v>
      </c>
      <c r="P262" s="211" t="s">
        <v>489</v>
      </c>
      <c r="Q262" s="211" t="s">
        <v>489</v>
      </c>
      <c r="R262" s="211" t="s">
        <v>489</v>
      </c>
      <c r="S262" s="212" t="s">
        <v>489</v>
      </c>
      <c r="T262" s="212" t="s">
        <v>489</v>
      </c>
      <c r="U262" s="212" t="s">
        <v>489</v>
      </c>
      <c r="V262" s="212" t="s">
        <v>489</v>
      </c>
      <c r="W262" s="212" t="s">
        <v>489</v>
      </c>
      <c r="X262" s="212" t="s">
        <v>489</v>
      </c>
      <c r="Y262" s="212" t="s">
        <v>489</v>
      </c>
      <c r="Z262" s="212" t="s">
        <v>489</v>
      </c>
      <c r="AA262" s="212" t="s">
        <v>489</v>
      </c>
      <c r="AB262" s="212" t="s">
        <v>489</v>
      </c>
      <c r="AC262" s="33" t="s">
        <v>489</v>
      </c>
    </row>
    <row r="263" spans="1:29" ht="18" customHeight="1" x14ac:dyDescent="0.2">
      <c r="A263" s="350" t="s">
        <v>87</v>
      </c>
      <c r="B263" s="360" t="s">
        <v>158</v>
      </c>
      <c r="C263" s="361"/>
      <c r="D263" s="353"/>
      <c r="E263" s="11">
        <f t="shared" ref="E263:G263" si="128">E26+E77</f>
        <v>275</v>
      </c>
      <c r="F263" s="11">
        <f t="shared" si="128"/>
        <v>276</v>
      </c>
      <c r="G263" s="11">
        <f t="shared" si="128"/>
        <v>325</v>
      </c>
      <c r="H263" s="11" t="s">
        <v>489</v>
      </c>
      <c r="I263" s="11" t="s">
        <v>489</v>
      </c>
      <c r="J263" s="11" t="s">
        <v>489</v>
      </c>
      <c r="K263" s="11" t="s">
        <v>489</v>
      </c>
      <c r="L263" s="11" t="s">
        <v>489</v>
      </c>
      <c r="M263" s="11" t="s">
        <v>489</v>
      </c>
      <c r="N263" s="11" t="s">
        <v>489</v>
      </c>
      <c r="O263" s="11" t="s">
        <v>489</v>
      </c>
      <c r="P263" s="11" t="s">
        <v>489</v>
      </c>
      <c r="Q263" s="11" t="s">
        <v>489</v>
      </c>
      <c r="R263" s="11" t="s">
        <v>489</v>
      </c>
      <c r="S263" s="11" t="s">
        <v>489</v>
      </c>
      <c r="T263" s="11" t="s">
        <v>489</v>
      </c>
      <c r="U263" s="11" t="s">
        <v>489</v>
      </c>
      <c r="V263" s="11" t="s">
        <v>489</v>
      </c>
      <c r="W263" s="11" t="s">
        <v>489</v>
      </c>
      <c r="X263" s="11" t="s">
        <v>489</v>
      </c>
      <c r="Y263" s="11" t="s">
        <v>489</v>
      </c>
      <c r="Z263" s="11" t="s">
        <v>489</v>
      </c>
      <c r="AA263" s="11" t="s">
        <v>489</v>
      </c>
      <c r="AB263" s="11" t="s">
        <v>489</v>
      </c>
      <c r="AC263" s="32" t="s">
        <v>489</v>
      </c>
    </row>
    <row r="264" spans="1:29" x14ac:dyDescent="0.2">
      <c r="A264" s="352"/>
      <c r="B264" s="360" t="s">
        <v>157</v>
      </c>
      <c r="C264" s="361"/>
      <c r="D264" s="353"/>
      <c r="E264" s="3">
        <f t="shared" ref="E264:G264" si="129">E263/E$246</f>
        <v>5.2103069344448652E-2</v>
      </c>
      <c r="F264" s="3">
        <f t="shared" si="129"/>
        <v>5.3015751056473298E-2</v>
      </c>
      <c r="G264" s="3">
        <f t="shared" si="129"/>
        <v>7.2902646926873038E-2</v>
      </c>
      <c r="H264" s="3" t="s">
        <v>489</v>
      </c>
      <c r="I264" s="3" t="s">
        <v>489</v>
      </c>
      <c r="J264" s="3" t="s">
        <v>489</v>
      </c>
      <c r="K264" s="3" t="s">
        <v>489</v>
      </c>
      <c r="L264" s="3" t="s">
        <v>489</v>
      </c>
      <c r="M264" s="3" t="s">
        <v>489</v>
      </c>
      <c r="N264" s="3" t="s">
        <v>489</v>
      </c>
      <c r="O264" s="3" t="s">
        <v>489</v>
      </c>
      <c r="P264" s="3" t="s">
        <v>489</v>
      </c>
      <c r="Q264" s="3" t="s">
        <v>489</v>
      </c>
      <c r="R264" s="3" t="s">
        <v>489</v>
      </c>
      <c r="S264" s="213" t="s">
        <v>489</v>
      </c>
      <c r="T264" s="213" t="s">
        <v>489</v>
      </c>
      <c r="U264" s="213" t="s">
        <v>489</v>
      </c>
      <c r="V264" s="213" t="s">
        <v>489</v>
      </c>
      <c r="W264" s="213" t="s">
        <v>489</v>
      </c>
      <c r="X264" s="213" t="s">
        <v>489</v>
      </c>
      <c r="Y264" s="213" t="s">
        <v>489</v>
      </c>
      <c r="Z264" s="213" t="s">
        <v>489</v>
      </c>
      <c r="AA264" s="213" t="s">
        <v>489</v>
      </c>
      <c r="AB264" s="213" t="s">
        <v>489</v>
      </c>
      <c r="AC264" s="214" t="s">
        <v>489</v>
      </c>
    </row>
    <row r="265" spans="1:29" x14ac:dyDescent="0.2">
      <c r="A265" s="378" t="s">
        <v>13</v>
      </c>
      <c r="B265" s="366" t="s">
        <v>158</v>
      </c>
      <c r="C265" s="367"/>
      <c r="D265" s="368"/>
      <c r="E265" s="82">
        <f t="shared" ref="E265:G265" si="130">E246-E257-E253-E261-E255-E259-E263</f>
        <v>803</v>
      </c>
      <c r="F265" s="82">
        <f t="shared" si="130"/>
        <v>607</v>
      </c>
      <c r="G265" s="82">
        <f t="shared" si="130"/>
        <v>604</v>
      </c>
      <c r="H265" s="82" t="s">
        <v>489</v>
      </c>
      <c r="I265" s="82" t="s">
        <v>489</v>
      </c>
      <c r="J265" s="82" t="s">
        <v>489</v>
      </c>
      <c r="K265" s="82" t="s">
        <v>489</v>
      </c>
      <c r="L265" s="82" t="s">
        <v>489</v>
      </c>
      <c r="M265" s="82" t="s">
        <v>489</v>
      </c>
      <c r="N265" s="82" t="s">
        <v>489</v>
      </c>
      <c r="O265" s="82" t="s">
        <v>489</v>
      </c>
      <c r="P265" s="82" t="s">
        <v>489</v>
      </c>
      <c r="Q265" s="82" t="s">
        <v>489</v>
      </c>
      <c r="R265" s="82" t="s">
        <v>489</v>
      </c>
      <c r="S265" s="82" t="s">
        <v>489</v>
      </c>
      <c r="T265" s="82" t="s">
        <v>489</v>
      </c>
      <c r="U265" s="82" t="s">
        <v>489</v>
      </c>
      <c r="V265" s="82" t="s">
        <v>489</v>
      </c>
      <c r="W265" s="82" t="s">
        <v>489</v>
      </c>
      <c r="X265" s="82" t="s">
        <v>489</v>
      </c>
      <c r="Y265" s="82" t="s">
        <v>489</v>
      </c>
      <c r="Z265" s="82" t="s">
        <v>489</v>
      </c>
      <c r="AA265" s="82" t="s">
        <v>489</v>
      </c>
      <c r="AB265" s="82" t="s">
        <v>489</v>
      </c>
      <c r="AC265" s="83" t="s">
        <v>489</v>
      </c>
    </row>
    <row r="266" spans="1:29" x14ac:dyDescent="0.2">
      <c r="A266" s="379"/>
      <c r="B266" s="366" t="s">
        <v>157</v>
      </c>
      <c r="C266" s="367"/>
      <c r="D266" s="368"/>
      <c r="E266" s="211">
        <f t="shared" ref="E266:G266" si="131">E265/E$246</f>
        <v>0.15214096248579007</v>
      </c>
      <c r="F266" s="211">
        <f t="shared" si="131"/>
        <v>0.11659623511333077</v>
      </c>
      <c r="G266" s="211">
        <f t="shared" si="131"/>
        <v>0.13548676536563481</v>
      </c>
      <c r="H266" s="211" t="s">
        <v>489</v>
      </c>
      <c r="I266" s="211" t="s">
        <v>489</v>
      </c>
      <c r="J266" s="211" t="s">
        <v>489</v>
      </c>
      <c r="K266" s="211" t="s">
        <v>489</v>
      </c>
      <c r="L266" s="211" t="s">
        <v>489</v>
      </c>
      <c r="M266" s="211" t="s">
        <v>489</v>
      </c>
      <c r="N266" s="211" t="s">
        <v>489</v>
      </c>
      <c r="O266" s="211" t="s">
        <v>489</v>
      </c>
      <c r="P266" s="211" t="s">
        <v>489</v>
      </c>
      <c r="Q266" s="211" t="s">
        <v>489</v>
      </c>
      <c r="R266" s="211" t="s">
        <v>489</v>
      </c>
      <c r="S266" s="212" t="s">
        <v>489</v>
      </c>
      <c r="T266" s="212" t="s">
        <v>489</v>
      </c>
      <c r="U266" s="212" t="s">
        <v>489</v>
      </c>
      <c r="V266" s="212" t="s">
        <v>489</v>
      </c>
      <c r="W266" s="212" t="s">
        <v>489</v>
      </c>
      <c r="X266" s="212" t="s">
        <v>489</v>
      </c>
      <c r="Y266" s="212" t="s">
        <v>489</v>
      </c>
      <c r="Z266" s="212" t="s">
        <v>489</v>
      </c>
      <c r="AA266" s="212" t="s">
        <v>489</v>
      </c>
      <c r="AB266" s="212" t="s">
        <v>489</v>
      </c>
      <c r="AC266" s="33" t="s">
        <v>489</v>
      </c>
    </row>
    <row r="271" spans="1:29" ht="18" x14ac:dyDescent="0.2">
      <c r="A271" s="281" t="s">
        <v>458</v>
      </c>
      <c r="B271" s="281"/>
      <c r="C271" s="281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</row>
    <row r="273" spans="1:29" x14ac:dyDescent="0.2">
      <c r="A273" s="365" t="s">
        <v>34</v>
      </c>
      <c r="B273" s="363" t="s">
        <v>364</v>
      </c>
      <c r="C273" s="363"/>
      <c r="D273" s="363"/>
      <c r="E273" s="82">
        <f t="shared" ref="E273:G273" si="132">E48</f>
        <v>2333</v>
      </c>
      <c r="F273" s="82">
        <f t="shared" si="132"/>
        <v>2522</v>
      </c>
      <c r="G273" s="82">
        <f t="shared" si="132"/>
        <v>2116</v>
      </c>
      <c r="H273" s="82" t="s">
        <v>489</v>
      </c>
      <c r="I273" s="82" t="s">
        <v>489</v>
      </c>
      <c r="J273" s="82" t="s">
        <v>489</v>
      </c>
      <c r="K273" s="82" t="s">
        <v>489</v>
      </c>
      <c r="L273" s="82" t="s">
        <v>489</v>
      </c>
      <c r="M273" s="82" t="s">
        <v>489</v>
      </c>
      <c r="N273" s="82" t="s">
        <v>489</v>
      </c>
      <c r="O273" s="82" t="s">
        <v>489</v>
      </c>
      <c r="P273" s="82" t="s">
        <v>489</v>
      </c>
      <c r="Q273" s="82" t="s">
        <v>489</v>
      </c>
      <c r="R273" s="82" t="s">
        <v>489</v>
      </c>
      <c r="S273" s="83" t="s">
        <v>489</v>
      </c>
      <c r="T273" s="83" t="s">
        <v>489</v>
      </c>
      <c r="U273" s="83" t="s">
        <v>489</v>
      </c>
      <c r="V273" s="83" t="s">
        <v>489</v>
      </c>
      <c r="W273" s="83" t="s">
        <v>489</v>
      </c>
      <c r="X273" s="83" t="s">
        <v>489</v>
      </c>
      <c r="Y273" s="83" t="s">
        <v>489</v>
      </c>
      <c r="Z273" s="83" t="s">
        <v>489</v>
      </c>
      <c r="AA273" s="83" t="s">
        <v>489</v>
      </c>
      <c r="AB273" s="83" t="s">
        <v>489</v>
      </c>
      <c r="AC273" s="83" t="s">
        <v>489</v>
      </c>
    </row>
    <row r="274" spans="1:29" x14ac:dyDescent="0.2">
      <c r="A274" s="365"/>
      <c r="B274" s="364" t="s">
        <v>415</v>
      </c>
      <c r="C274" s="364"/>
      <c r="D274" s="364"/>
      <c r="E274" s="82">
        <f>E273-E275</f>
        <v>708</v>
      </c>
      <c r="F274" s="82">
        <f t="shared" ref="F274:G274" si="133">F273-F275</f>
        <v>818</v>
      </c>
      <c r="G274" s="82">
        <f t="shared" si="133"/>
        <v>1095</v>
      </c>
      <c r="H274" s="82" t="s">
        <v>489</v>
      </c>
      <c r="I274" s="82" t="s">
        <v>489</v>
      </c>
      <c r="J274" s="82" t="s">
        <v>489</v>
      </c>
      <c r="K274" s="82" t="s">
        <v>489</v>
      </c>
      <c r="L274" s="82" t="s">
        <v>489</v>
      </c>
      <c r="M274" s="82" t="s">
        <v>489</v>
      </c>
      <c r="N274" s="82" t="s">
        <v>489</v>
      </c>
      <c r="O274" s="82" t="s">
        <v>489</v>
      </c>
      <c r="P274" s="82" t="s">
        <v>489</v>
      </c>
      <c r="Q274" s="82" t="s">
        <v>489</v>
      </c>
      <c r="R274" s="82" t="s">
        <v>489</v>
      </c>
      <c r="S274" s="216" t="s">
        <v>489</v>
      </c>
      <c r="T274" s="216" t="s">
        <v>489</v>
      </c>
      <c r="U274" s="216" t="s">
        <v>489</v>
      </c>
      <c r="V274" s="216" t="s">
        <v>489</v>
      </c>
      <c r="W274" s="216" t="s">
        <v>489</v>
      </c>
      <c r="X274" s="216" t="s">
        <v>489</v>
      </c>
      <c r="Y274" s="216" t="s">
        <v>489</v>
      </c>
      <c r="Z274" s="216" t="s">
        <v>489</v>
      </c>
      <c r="AA274" s="216" t="s">
        <v>489</v>
      </c>
      <c r="AB274" s="216" t="s">
        <v>489</v>
      </c>
      <c r="AC274" s="83" t="s">
        <v>489</v>
      </c>
    </row>
    <row r="275" spans="1:29" x14ac:dyDescent="0.2">
      <c r="A275" s="365"/>
      <c r="B275" s="364" t="s">
        <v>416</v>
      </c>
      <c r="C275" s="364"/>
      <c r="D275" s="364"/>
      <c r="E275" s="82">
        <f t="shared" ref="E275:G275" si="134">E8+E20+E15</f>
        <v>1625</v>
      </c>
      <c r="F275" s="82">
        <f t="shared" si="134"/>
        <v>1704</v>
      </c>
      <c r="G275" s="82">
        <f t="shared" si="134"/>
        <v>1021</v>
      </c>
      <c r="H275" s="82" t="s">
        <v>489</v>
      </c>
      <c r="I275" s="82" t="s">
        <v>489</v>
      </c>
      <c r="J275" s="82" t="s">
        <v>489</v>
      </c>
      <c r="K275" s="82" t="s">
        <v>489</v>
      </c>
      <c r="L275" s="82" t="s">
        <v>489</v>
      </c>
      <c r="M275" s="82" t="s">
        <v>489</v>
      </c>
      <c r="N275" s="82" t="s">
        <v>489</v>
      </c>
      <c r="O275" s="82" t="s">
        <v>489</v>
      </c>
      <c r="P275" s="82" t="s">
        <v>489</v>
      </c>
      <c r="Q275" s="82" t="s">
        <v>489</v>
      </c>
      <c r="R275" s="82" t="s">
        <v>489</v>
      </c>
      <c r="S275" s="216" t="s">
        <v>489</v>
      </c>
      <c r="T275" s="216" t="s">
        <v>489</v>
      </c>
      <c r="U275" s="216" t="s">
        <v>489</v>
      </c>
      <c r="V275" s="216" t="s">
        <v>489</v>
      </c>
      <c r="W275" s="216" t="s">
        <v>489</v>
      </c>
      <c r="X275" s="216" t="s">
        <v>489</v>
      </c>
      <c r="Y275" s="216" t="s">
        <v>489</v>
      </c>
      <c r="Z275" s="216" t="s">
        <v>489</v>
      </c>
      <c r="AA275" s="216" t="s">
        <v>489</v>
      </c>
      <c r="AB275" s="216" t="s">
        <v>489</v>
      </c>
      <c r="AC275" s="83" t="s">
        <v>489</v>
      </c>
    </row>
    <row r="276" spans="1:29" x14ac:dyDescent="0.2">
      <c r="A276" s="365"/>
      <c r="B276" s="363" t="s">
        <v>365</v>
      </c>
      <c r="C276" s="363"/>
      <c r="D276" s="363"/>
      <c r="E276" s="211">
        <f>E275/E273</f>
        <v>0.69652807543934847</v>
      </c>
      <c r="F276" s="211">
        <f t="shared" ref="F276:G276" si="135">F275/F273</f>
        <v>0.67565424266455198</v>
      </c>
      <c r="G276" s="211">
        <f t="shared" si="135"/>
        <v>0.48251417769376181</v>
      </c>
      <c r="H276" s="211" t="s">
        <v>489</v>
      </c>
      <c r="I276" s="211" t="s">
        <v>489</v>
      </c>
      <c r="J276" s="211" t="s">
        <v>489</v>
      </c>
      <c r="K276" s="211" t="s">
        <v>489</v>
      </c>
      <c r="L276" s="211" t="s">
        <v>489</v>
      </c>
      <c r="M276" s="211" t="s">
        <v>489</v>
      </c>
      <c r="N276" s="211" t="s">
        <v>489</v>
      </c>
      <c r="O276" s="211" t="s">
        <v>489</v>
      </c>
      <c r="P276" s="211" t="s">
        <v>489</v>
      </c>
      <c r="Q276" s="211" t="s">
        <v>489</v>
      </c>
      <c r="R276" s="211" t="s">
        <v>489</v>
      </c>
      <c r="S276" s="211" t="s">
        <v>489</v>
      </c>
      <c r="T276" s="211" t="s">
        <v>489</v>
      </c>
      <c r="U276" s="211" t="s">
        <v>489</v>
      </c>
      <c r="V276" s="211" t="s">
        <v>489</v>
      </c>
      <c r="W276" s="211" t="s">
        <v>489</v>
      </c>
      <c r="X276" s="211" t="s">
        <v>489</v>
      </c>
      <c r="Y276" s="211" t="s">
        <v>489</v>
      </c>
      <c r="Z276" s="211" t="s">
        <v>489</v>
      </c>
      <c r="AA276" s="211" t="s">
        <v>489</v>
      </c>
      <c r="AB276" s="211" t="s">
        <v>489</v>
      </c>
      <c r="AC276" s="211" t="s">
        <v>489</v>
      </c>
    </row>
    <row r="277" spans="1:29" x14ac:dyDescent="0.2">
      <c r="A277" s="355" t="s">
        <v>3</v>
      </c>
      <c r="B277" s="354" t="s">
        <v>364</v>
      </c>
      <c r="C277" s="354"/>
      <c r="D277" s="354"/>
      <c r="E277" s="11">
        <v>1678</v>
      </c>
      <c r="F277" s="11">
        <v>1517</v>
      </c>
      <c r="G277" s="11">
        <v>1156</v>
      </c>
      <c r="H277" s="11" t="s">
        <v>489</v>
      </c>
      <c r="I277" s="11" t="s">
        <v>489</v>
      </c>
      <c r="J277" s="11" t="s">
        <v>489</v>
      </c>
      <c r="K277" s="11" t="s">
        <v>489</v>
      </c>
      <c r="L277" s="11" t="s">
        <v>489</v>
      </c>
      <c r="M277" s="11" t="s">
        <v>489</v>
      </c>
      <c r="N277" s="11" t="s">
        <v>489</v>
      </c>
      <c r="O277" s="11" t="s">
        <v>489</v>
      </c>
      <c r="P277" s="11" t="s">
        <v>489</v>
      </c>
      <c r="Q277" s="11" t="s">
        <v>489</v>
      </c>
      <c r="R277" s="11" t="s">
        <v>489</v>
      </c>
      <c r="S277" s="30" t="s">
        <v>489</v>
      </c>
      <c r="T277" s="30" t="s">
        <v>489</v>
      </c>
      <c r="U277" s="30" t="s">
        <v>489</v>
      </c>
      <c r="V277" s="30" t="s">
        <v>489</v>
      </c>
      <c r="W277" s="30" t="s">
        <v>489</v>
      </c>
      <c r="X277" s="30" t="s">
        <v>489</v>
      </c>
      <c r="Y277" s="30" t="s">
        <v>489</v>
      </c>
      <c r="Z277" s="30" t="s">
        <v>489</v>
      </c>
      <c r="AA277" s="30" t="s">
        <v>489</v>
      </c>
      <c r="AB277" s="30" t="s">
        <v>489</v>
      </c>
      <c r="AC277" s="32" t="s">
        <v>489</v>
      </c>
    </row>
    <row r="278" spans="1:29" x14ac:dyDescent="0.2">
      <c r="A278" s="355"/>
      <c r="B278" s="359" t="s">
        <v>415</v>
      </c>
      <c r="C278" s="359"/>
      <c r="D278" s="359"/>
      <c r="E278" s="11">
        <v>1469</v>
      </c>
      <c r="F278" s="11">
        <v>1285</v>
      </c>
      <c r="G278" s="11">
        <v>971</v>
      </c>
      <c r="H278" s="11" t="s">
        <v>489</v>
      </c>
      <c r="I278" s="11" t="s">
        <v>489</v>
      </c>
      <c r="J278" s="11" t="s">
        <v>489</v>
      </c>
      <c r="K278" s="11" t="s">
        <v>489</v>
      </c>
      <c r="L278" s="11" t="s">
        <v>489</v>
      </c>
      <c r="M278" s="11" t="s">
        <v>489</v>
      </c>
      <c r="N278" s="11" t="s">
        <v>489</v>
      </c>
      <c r="O278" s="11" t="s">
        <v>489</v>
      </c>
      <c r="P278" s="11" t="s">
        <v>489</v>
      </c>
      <c r="Q278" s="11" t="s">
        <v>489</v>
      </c>
      <c r="R278" s="11" t="s">
        <v>489</v>
      </c>
      <c r="S278" s="30" t="s">
        <v>489</v>
      </c>
      <c r="T278" s="30" t="s">
        <v>489</v>
      </c>
      <c r="U278" s="30" t="s">
        <v>489</v>
      </c>
      <c r="V278" s="30" t="s">
        <v>489</v>
      </c>
      <c r="W278" s="30" t="s">
        <v>489</v>
      </c>
      <c r="X278" s="30" t="s">
        <v>489</v>
      </c>
      <c r="Y278" s="30" t="s">
        <v>489</v>
      </c>
      <c r="Z278" s="30" t="s">
        <v>489</v>
      </c>
      <c r="AA278" s="30" t="s">
        <v>489</v>
      </c>
      <c r="AB278" s="30" t="s">
        <v>489</v>
      </c>
      <c r="AC278" s="32" t="s">
        <v>489</v>
      </c>
    </row>
    <row r="279" spans="1:29" x14ac:dyDescent="0.2">
      <c r="A279" s="355"/>
      <c r="B279" s="359" t="s">
        <v>416</v>
      </c>
      <c r="C279" s="359"/>
      <c r="D279" s="359"/>
      <c r="E279" s="11">
        <v>209</v>
      </c>
      <c r="F279" s="11">
        <v>232</v>
      </c>
      <c r="G279" s="11">
        <v>185</v>
      </c>
      <c r="H279" s="11" t="s">
        <v>489</v>
      </c>
      <c r="I279" s="11" t="s">
        <v>489</v>
      </c>
      <c r="J279" s="11" t="s">
        <v>489</v>
      </c>
      <c r="K279" s="11" t="s">
        <v>489</v>
      </c>
      <c r="L279" s="11" t="s">
        <v>489</v>
      </c>
      <c r="M279" s="11" t="s">
        <v>489</v>
      </c>
      <c r="N279" s="11" t="s">
        <v>489</v>
      </c>
      <c r="O279" s="11" t="s">
        <v>489</v>
      </c>
      <c r="P279" s="11" t="s">
        <v>489</v>
      </c>
      <c r="Q279" s="11" t="s">
        <v>489</v>
      </c>
      <c r="R279" s="11" t="s">
        <v>489</v>
      </c>
      <c r="S279" s="30" t="s">
        <v>489</v>
      </c>
      <c r="T279" s="30" t="s">
        <v>489</v>
      </c>
      <c r="U279" s="30" t="s">
        <v>489</v>
      </c>
      <c r="V279" s="30" t="s">
        <v>489</v>
      </c>
      <c r="W279" s="30" t="s">
        <v>489</v>
      </c>
      <c r="X279" s="30" t="s">
        <v>489</v>
      </c>
      <c r="Y279" s="30" t="s">
        <v>489</v>
      </c>
      <c r="Z279" s="30" t="s">
        <v>489</v>
      </c>
      <c r="AA279" s="30" t="s">
        <v>489</v>
      </c>
      <c r="AB279" s="30" t="s">
        <v>489</v>
      </c>
      <c r="AC279" s="32" t="s">
        <v>489</v>
      </c>
    </row>
    <row r="280" spans="1:29" x14ac:dyDescent="0.2">
      <c r="A280" s="355"/>
      <c r="B280" s="354" t="s">
        <v>365</v>
      </c>
      <c r="C280" s="354"/>
      <c r="D280" s="354"/>
      <c r="E280" s="3">
        <f>E279/E277</f>
        <v>0.12455303933253874</v>
      </c>
      <c r="F280" s="3">
        <f t="shared" ref="F280:G280" si="136">F279/F277</f>
        <v>0.15293342122610415</v>
      </c>
      <c r="G280" s="3">
        <f t="shared" si="136"/>
        <v>0.16003460207612458</v>
      </c>
      <c r="H280" s="3" t="s">
        <v>489</v>
      </c>
      <c r="I280" s="3" t="s">
        <v>489</v>
      </c>
      <c r="J280" s="3" t="s">
        <v>489</v>
      </c>
      <c r="K280" s="3" t="s">
        <v>489</v>
      </c>
      <c r="L280" s="3" t="s">
        <v>489</v>
      </c>
      <c r="M280" s="3" t="s">
        <v>489</v>
      </c>
      <c r="N280" s="3" t="s">
        <v>489</v>
      </c>
      <c r="O280" s="3" t="s">
        <v>489</v>
      </c>
      <c r="P280" s="3" t="s">
        <v>489</v>
      </c>
      <c r="Q280" s="3" t="s">
        <v>489</v>
      </c>
      <c r="R280" s="3" t="s">
        <v>489</v>
      </c>
      <c r="S280" s="218" t="s">
        <v>489</v>
      </c>
      <c r="T280" s="218" t="s">
        <v>489</v>
      </c>
      <c r="U280" s="218" t="s">
        <v>489</v>
      </c>
      <c r="V280" s="218" t="s">
        <v>489</v>
      </c>
      <c r="W280" s="218" t="s">
        <v>489</v>
      </c>
      <c r="X280" s="218" t="s">
        <v>489</v>
      </c>
      <c r="Y280" s="218" t="s">
        <v>489</v>
      </c>
      <c r="Z280" s="218" t="s">
        <v>489</v>
      </c>
      <c r="AA280" s="218" t="s">
        <v>489</v>
      </c>
      <c r="AB280" s="218" t="s">
        <v>489</v>
      </c>
      <c r="AC280" s="225" t="s">
        <v>489</v>
      </c>
    </row>
    <row r="281" spans="1:29" x14ac:dyDescent="0.2">
      <c r="A281" s="365" t="s">
        <v>118</v>
      </c>
      <c r="B281" s="363" t="s">
        <v>364</v>
      </c>
      <c r="C281" s="363"/>
      <c r="D281" s="363"/>
      <c r="E281" s="195">
        <v>206</v>
      </c>
      <c r="F281" s="195">
        <v>180</v>
      </c>
      <c r="G281" s="195">
        <v>214</v>
      </c>
      <c r="H281" s="195" t="s">
        <v>489</v>
      </c>
      <c r="I281" s="195" t="s">
        <v>489</v>
      </c>
      <c r="J281" s="195" t="s">
        <v>489</v>
      </c>
      <c r="K281" s="195" t="s">
        <v>489</v>
      </c>
      <c r="L281" s="195" t="s">
        <v>489</v>
      </c>
      <c r="M281" s="195" t="s">
        <v>489</v>
      </c>
      <c r="N281" s="195" t="s">
        <v>489</v>
      </c>
      <c r="O281" s="195" t="s">
        <v>489</v>
      </c>
      <c r="P281" s="195" t="s">
        <v>489</v>
      </c>
      <c r="Q281" s="195" t="s">
        <v>489</v>
      </c>
      <c r="R281" s="195" t="s">
        <v>489</v>
      </c>
      <c r="S281" s="215" t="s">
        <v>489</v>
      </c>
      <c r="T281" s="215" t="s">
        <v>489</v>
      </c>
      <c r="U281" s="215" t="s">
        <v>489</v>
      </c>
      <c r="V281" s="215" t="s">
        <v>489</v>
      </c>
      <c r="W281" s="215" t="s">
        <v>489</v>
      </c>
      <c r="X281" s="215" t="s">
        <v>489</v>
      </c>
      <c r="Y281" s="215" t="s">
        <v>489</v>
      </c>
      <c r="Z281" s="215" t="s">
        <v>489</v>
      </c>
      <c r="AA281" s="215" t="s">
        <v>489</v>
      </c>
      <c r="AB281" s="215" t="s">
        <v>489</v>
      </c>
      <c r="AC281" s="83" t="s">
        <v>489</v>
      </c>
    </row>
    <row r="282" spans="1:29" x14ac:dyDescent="0.2">
      <c r="A282" s="365"/>
      <c r="B282" s="364" t="s">
        <v>415</v>
      </c>
      <c r="C282" s="364"/>
      <c r="D282" s="364"/>
      <c r="E282" s="195">
        <v>169</v>
      </c>
      <c r="F282" s="195">
        <v>74</v>
      </c>
      <c r="G282" s="195">
        <v>74</v>
      </c>
      <c r="H282" s="195" t="s">
        <v>489</v>
      </c>
      <c r="I282" s="195" t="s">
        <v>489</v>
      </c>
      <c r="J282" s="195" t="s">
        <v>489</v>
      </c>
      <c r="K282" s="195" t="s">
        <v>489</v>
      </c>
      <c r="L282" s="195" t="s">
        <v>489</v>
      </c>
      <c r="M282" s="195" t="s">
        <v>489</v>
      </c>
      <c r="N282" s="195" t="s">
        <v>489</v>
      </c>
      <c r="O282" s="195" t="s">
        <v>489</v>
      </c>
      <c r="P282" s="195" t="s">
        <v>489</v>
      </c>
      <c r="Q282" s="195" t="s">
        <v>489</v>
      </c>
      <c r="R282" s="195" t="s">
        <v>489</v>
      </c>
      <c r="S282" s="215" t="s">
        <v>489</v>
      </c>
      <c r="T282" s="215" t="s">
        <v>489</v>
      </c>
      <c r="U282" s="215" t="s">
        <v>489</v>
      </c>
      <c r="V282" s="215" t="s">
        <v>489</v>
      </c>
      <c r="W282" s="215" t="s">
        <v>489</v>
      </c>
      <c r="X282" s="215" t="s">
        <v>489</v>
      </c>
      <c r="Y282" s="215" t="s">
        <v>489</v>
      </c>
      <c r="Z282" s="215" t="s">
        <v>489</v>
      </c>
      <c r="AA282" s="215" t="s">
        <v>489</v>
      </c>
      <c r="AB282" s="215" t="s">
        <v>489</v>
      </c>
      <c r="AC282" s="83" t="s">
        <v>489</v>
      </c>
    </row>
    <row r="283" spans="1:29" x14ac:dyDescent="0.2">
      <c r="A283" s="365"/>
      <c r="B283" s="364" t="s">
        <v>416</v>
      </c>
      <c r="C283" s="364"/>
      <c r="D283" s="364"/>
      <c r="E283" s="195">
        <v>37</v>
      </c>
      <c r="F283" s="195">
        <v>106</v>
      </c>
      <c r="G283" s="195">
        <v>140</v>
      </c>
      <c r="H283" s="195" t="s">
        <v>489</v>
      </c>
      <c r="I283" s="195" t="s">
        <v>489</v>
      </c>
      <c r="J283" s="195" t="s">
        <v>489</v>
      </c>
      <c r="K283" s="195" t="s">
        <v>489</v>
      </c>
      <c r="L283" s="195" t="s">
        <v>489</v>
      </c>
      <c r="M283" s="195" t="s">
        <v>489</v>
      </c>
      <c r="N283" s="195" t="s">
        <v>489</v>
      </c>
      <c r="O283" s="195" t="s">
        <v>489</v>
      </c>
      <c r="P283" s="195" t="s">
        <v>489</v>
      </c>
      <c r="Q283" s="195" t="s">
        <v>489</v>
      </c>
      <c r="R283" s="195" t="s">
        <v>489</v>
      </c>
      <c r="S283" s="215" t="s">
        <v>489</v>
      </c>
      <c r="T283" s="215" t="s">
        <v>489</v>
      </c>
      <c r="U283" s="215" t="s">
        <v>489</v>
      </c>
      <c r="V283" s="215" t="s">
        <v>489</v>
      </c>
      <c r="W283" s="215" t="s">
        <v>489</v>
      </c>
      <c r="X283" s="215" t="s">
        <v>489</v>
      </c>
      <c r="Y283" s="215" t="s">
        <v>489</v>
      </c>
      <c r="Z283" s="215" t="s">
        <v>489</v>
      </c>
      <c r="AA283" s="215" t="s">
        <v>489</v>
      </c>
      <c r="AB283" s="215" t="s">
        <v>489</v>
      </c>
      <c r="AC283" s="83" t="s">
        <v>489</v>
      </c>
    </row>
    <row r="284" spans="1:29" x14ac:dyDescent="0.2">
      <c r="A284" s="365"/>
      <c r="B284" s="363" t="s">
        <v>365</v>
      </c>
      <c r="C284" s="363"/>
      <c r="D284" s="363"/>
      <c r="E284" s="211">
        <f>E283/E281</f>
        <v>0.1796116504854369</v>
      </c>
      <c r="F284" s="211">
        <f t="shared" ref="F284:G284" si="137">F283/F281</f>
        <v>0.58888888888888891</v>
      </c>
      <c r="G284" s="211">
        <f t="shared" si="137"/>
        <v>0.65420560747663548</v>
      </c>
      <c r="H284" s="211" t="s">
        <v>489</v>
      </c>
      <c r="I284" s="211" t="s">
        <v>489</v>
      </c>
      <c r="J284" s="211" t="s">
        <v>489</v>
      </c>
      <c r="K284" s="211" t="s">
        <v>489</v>
      </c>
      <c r="L284" s="211" t="s">
        <v>489</v>
      </c>
      <c r="M284" s="211" t="s">
        <v>489</v>
      </c>
      <c r="N284" s="211" t="s">
        <v>489</v>
      </c>
      <c r="O284" s="211" t="s">
        <v>489</v>
      </c>
      <c r="P284" s="211" t="s">
        <v>489</v>
      </c>
      <c r="Q284" s="211" t="s">
        <v>489</v>
      </c>
      <c r="R284" s="211" t="s">
        <v>489</v>
      </c>
      <c r="S284" s="217" t="s">
        <v>489</v>
      </c>
      <c r="T284" s="217" t="s">
        <v>489</v>
      </c>
      <c r="U284" s="217" t="s">
        <v>489</v>
      </c>
      <c r="V284" s="217" t="s">
        <v>489</v>
      </c>
      <c r="W284" s="217" t="s">
        <v>489</v>
      </c>
      <c r="X284" s="217" t="s">
        <v>489</v>
      </c>
      <c r="Y284" s="217" t="s">
        <v>489</v>
      </c>
      <c r="Z284" s="217" t="s">
        <v>489</v>
      </c>
      <c r="AA284" s="217" t="s">
        <v>489</v>
      </c>
      <c r="AB284" s="217" t="s">
        <v>489</v>
      </c>
      <c r="AC284" s="211" t="s">
        <v>489</v>
      </c>
    </row>
    <row r="285" spans="1:29" x14ac:dyDescent="0.2">
      <c r="A285" s="350" t="s">
        <v>36</v>
      </c>
      <c r="B285" s="354" t="s">
        <v>364</v>
      </c>
      <c r="C285" s="354"/>
      <c r="D285" s="354"/>
      <c r="E285" s="36">
        <v>220</v>
      </c>
      <c r="F285" s="36">
        <v>195</v>
      </c>
      <c r="G285" s="36">
        <v>53</v>
      </c>
      <c r="H285" s="36" t="s">
        <v>489</v>
      </c>
      <c r="I285" s="36" t="s">
        <v>489</v>
      </c>
      <c r="J285" s="36" t="s">
        <v>489</v>
      </c>
      <c r="K285" s="36" t="s">
        <v>489</v>
      </c>
      <c r="L285" s="36" t="s">
        <v>489</v>
      </c>
      <c r="M285" s="36" t="s">
        <v>489</v>
      </c>
      <c r="N285" s="36" t="s">
        <v>489</v>
      </c>
      <c r="O285" s="36" t="s">
        <v>489</v>
      </c>
      <c r="P285" s="36" t="s">
        <v>489</v>
      </c>
      <c r="Q285" s="36" t="s">
        <v>489</v>
      </c>
      <c r="R285" s="11" t="s">
        <v>489</v>
      </c>
      <c r="S285" s="30" t="s">
        <v>489</v>
      </c>
      <c r="T285" s="30" t="s">
        <v>489</v>
      </c>
      <c r="U285" s="30" t="s">
        <v>489</v>
      </c>
      <c r="V285" s="30" t="s">
        <v>489</v>
      </c>
      <c r="W285" s="30" t="s">
        <v>489</v>
      </c>
      <c r="X285" s="30" t="s">
        <v>489</v>
      </c>
      <c r="Y285" s="30" t="s">
        <v>489</v>
      </c>
      <c r="Z285" s="30" t="s">
        <v>489</v>
      </c>
      <c r="AA285" s="30" t="s">
        <v>489</v>
      </c>
      <c r="AB285" s="30" t="s">
        <v>489</v>
      </c>
      <c r="AC285" s="32" t="s">
        <v>489</v>
      </c>
    </row>
    <row r="286" spans="1:29" x14ac:dyDescent="0.2">
      <c r="A286" s="351"/>
      <c r="B286" s="359" t="s">
        <v>415</v>
      </c>
      <c r="C286" s="359"/>
      <c r="D286" s="359"/>
      <c r="E286" s="36">
        <v>200</v>
      </c>
      <c r="F286" s="36">
        <v>145</v>
      </c>
      <c r="G286" s="36">
        <v>28</v>
      </c>
      <c r="H286" s="36" t="s">
        <v>489</v>
      </c>
      <c r="I286" s="36" t="s">
        <v>489</v>
      </c>
      <c r="J286" s="36" t="s">
        <v>489</v>
      </c>
      <c r="K286" s="36" t="s">
        <v>489</v>
      </c>
      <c r="L286" s="36" t="s">
        <v>489</v>
      </c>
      <c r="M286" s="36" t="s">
        <v>489</v>
      </c>
      <c r="N286" s="36" t="s">
        <v>489</v>
      </c>
      <c r="O286" s="36" t="s">
        <v>489</v>
      </c>
      <c r="P286" s="36" t="s">
        <v>489</v>
      </c>
      <c r="Q286" s="36" t="s">
        <v>489</v>
      </c>
      <c r="R286" s="36" t="s">
        <v>489</v>
      </c>
      <c r="S286" s="30" t="s">
        <v>489</v>
      </c>
      <c r="T286" s="30" t="s">
        <v>489</v>
      </c>
      <c r="U286" s="30" t="s">
        <v>489</v>
      </c>
      <c r="V286" s="30" t="s">
        <v>489</v>
      </c>
      <c r="W286" s="30" t="s">
        <v>489</v>
      </c>
      <c r="X286" s="30" t="s">
        <v>489</v>
      </c>
      <c r="Y286" s="30" t="s">
        <v>489</v>
      </c>
      <c r="Z286" s="30" t="s">
        <v>489</v>
      </c>
      <c r="AA286" s="30" t="s">
        <v>489</v>
      </c>
      <c r="AB286" s="30" t="s">
        <v>489</v>
      </c>
      <c r="AC286" s="32" t="s">
        <v>489</v>
      </c>
    </row>
    <row r="287" spans="1:29" x14ac:dyDescent="0.2">
      <c r="A287" s="351"/>
      <c r="B287" s="359" t="s">
        <v>416</v>
      </c>
      <c r="C287" s="359"/>
      <c r="D287" s="359"/>
      <c r="E287" s="36">
        <v>20</v>
      </c>
      <c r="F287" s="36">
        <v>50</v>
      </c>
      <c r="G287" s="36">
        <v>25</v>
      </c>
      <c r="H287" s="36" t="s">
        <v>489</v>
      </c>
      <c r="I287" s="36" t="s">
        <v>489</v>
      </c>
      <c r="J287" s="36" t="s">
        <v>489</v>
      </c>
      <c r="K287" s="36" t="s">
        <v>489</v>
      </c>
      <c r="L287" s="36" t="s">
        <v>489</v>
      </c>
      <c r="M287" s="36" t="s">
        <v>489</v>
      </c>
      <c r="N287" s="36" t="s">
        <v>489</v>
      </c>
      <c r="O287" s="36" t="s">
        <v>489</v>
      </c>
      <c r="P287" s="36" t="s">
        <v>489</v>
      </c>
      <c r="Q287" s="36" t="s">
        <v>489</v>
      </c>
      <c r="R287" s="36" t="s">
        <v>489</v>
      </c>
      <c r="S287" s="30" t="s">
        <v>489</v>
      </c>
      <c r="T287" s="30" t="s">
        <v>489</v>
      </c>
      <c r="U287" s="30" t="s">
        <v>489</v>
      </c>
      <c r="V287" s="30" t="s">
        <v>489</v>
      </c>
      <c r="W287" s="30" t="s">
        <v>489</v>
      </c>
      <c r="X287" s="30" t="s">
        <v>489</v>
      </c>
      <c r="Y287" s="30" t="s">
        <v>489</v>
      </c>
      <c r="Z287" s="30" t="s">
        <v>489</v>
      </c>
      <c r="AA287" s="30" t="s">
        <v>489</v>
      </c>
      <c r="AB287" s="30" t="s">
        <v>489</v>
      </c>
      <c r="AC287" s="32" t="s">
        <v>489</v>
      </c>
    </row>
    <row r="288" spans="1:29" x14ac:dyDescent="0.2">
      <c r="A288" s="352"/>
      <c r="B288" s="354" t="s">
        <v>365</v>
      </c>
      <c r="C288" s="354"/>
      <c r="D288" s="354"/>
      <c r="E288" s="3">
        <f>E287/E285</f>
        <v>9.0909090909090912E-2</v>
      </c>
      <c r="F288" s="3">
        <f t="shared" ref="F288:G288" si="138">F287/F285</f>
        <v>0.25641025641025639</v>
      </c>
      <c r="G288" s="3">
        <f t="shared" si="138"/>
        <v>0.47169811320754718</v>
      </c>
      <c r="H288" s="3" t="s">
        <v>489</v>
      </c>
      <c r="I288" s="3" t="s">
        <v>489</v>
      </c>
      <c r="J288" s="3" t="s">
        <v>489</v>
      </c>
      <c r="K288" s="3" t="s">
        <v>489</v>
      </c>
      <c r="L288" s="3" t="s">
        <v>489</v>
      </c>
      <c r="M288" s="3" t="s">
        <v>489</v>
      </c>
      <c r="N288" s="3" t="s">
        <v>489</v>
      </c>
      <c r="O288" s="3" t="s">
        <v>489</v>
      </c>
      <c r="P288" s="3" t="s">
        <v>489</v>
      </c>
      <c r="Q288" s="3" t="s">
        <v>489</v>
      </c>
      <c r="R288" s="3" t="s">
        <v>489</v>
      </c>
      <c r="S288" s="218" t="s">
        <v>489</v>
      </c>
      <c r="T288" s="218" t="s">
        <v>489</v>
      </c>
      <c r="U288" s="218" t="s">
        <v>489</v>
      </c>
      <c r="V288" s="218" t="s">
        <v>489</v>
      </c>
      <c r="W288" s="218" t="s">
        <v>489</v>
      </c>
      <c r="X288" s="218" t="s">
        <v>489</v>
      </c>
      <c r="Y288" s="218" t="s">
        <v>489</v>
      </c>
      <c r="Z288" s="218" t="s">
        <v>489</v>
      </c>
      <c r="AA288" s="218" t="s">
        <v>489</v>
      </c>
      <c r="AB288" s="218" t="s">
        <v>489</v>
      </c>
      <c r="AC288" s="225" t="s">
        <v>489</v>
      </c>
    </row>
    <row r="289" spans="1:29" x14ac:dyDescent="0.2">
      <c r="A289" s="365" t="s">
        <v>35</v>
      </c>
      <c r="B289" s="363" t="s">
        <v>364</v>
      </c>
      <c r="C289" s="363"/>
      <c r="D289" s="363"/>
      <c r="E289" s="195">
        <v>244</v>
      </c>
      <c r="F289" s="195">
        <v>260</v>
      </c>
      <c r="G289" s="195">
        <v>470</v>
      </c>
      <c r="H289" s="195" t="s">
        <v>489</v>
      </c>
      <c r="I289" s="195" t="s">
        <v>489</v>
      </c>
      <c r="J289" s="195" t="s">
        <v>489</v>
      </c>
      <c r="K289" s="195" t="s">
        <v>489</v>
      </c>
      <c r="L289" s="195" t="s">
        <v>489</v>
      </c>
      <c r="M289" s="195" t="s">
        <v>489</v>
      </c>
      <c r="N289" s="195" t="s">
        <v>489</v>
      </c>
      <c r="O289" s="195" t="s">
        <v>489</v>
      </c>
      <c r="P289" s="195" t="s">
        <v>489</v>
      </c>
      <c r="Q289" s="195" t="s">
        <v>489</v>
      </c>
      <c r="R289" s="195" t="s">
        <v>489</v>
      </c>
      <c r="S289" s="215" t="s">
        <v>489</v>
      </c>
      <c r="T289" s="215" t="s">
        <v>489</v>
      </c>
      <c r="U289" s="215" t="s">
        <v>489</v>
      </c>
      <c r="V289" s="215" t="s">
        <v>489</v>
      </c>
      <c r="W289" s="215" t="s">
        <v>489</v>
      </c>
      <c r="X289" s="215" t="s">
        <v>489</v>
      </c>
      <c r="Y289" s="215" t="s">
        <v>489</v>
      </c>
      <c r="Z289" s="215" t="s">
        <v>489</v>
      </c>
      <c r="AA289" s="215" t="s">
        <v>489</v>
      </c>
      <c r="AB289" s="215" t="s">
        <v>489</v>
      </c>
      <c r="AC289" s="83" t="s">
        <v>489</v>
      </c>
    </row>
    <row r="290" spans="1:29" x14ac:dyDescent="0.2">
      <c r="A290" s="365"/>
      <c r="B290" s="364" t="s">
        <v>415</v>
      </c>
      <c r="C290" s="364"/>
      <c r="D290" s="364"/>
      <c r="E290" s="195"/>
      <c r="F290" s="195">
        <v>15</v>
      </c>
      <c r="G290" s="195">
        <v>129</v>
      </c>
      <c r="H290" s="195" t="s">
        <v>489</v>
      </c>
      <c r="I290" s="195" t="s">
        <v>489</v>
      </c>
      <c r="J290" s="195" t="s">
        <v>489</v>
      </c>
      <c r="K290" s="195" t="s">
        <v>489</v>
      </c>
      <c r="L290" s="195" t="s">
        <v>489</v>
      </c>
      <c r="M290" s="195" t="s">
        <v>489</v>
      </c>
      <c r="N290" s="195" t="s">
        <v>489</v>
      </c>
      <c r="O290" s="195" t="s">
        <v>489</v>
      </c>
      <c r="P290" s="195" t="s">
        <v>489</v>
      </c>
      <c r="Q290" s="195" t="s">
        <v>489</v>
      </c>
      <c r="R290" s="195" t="s">
        <v>489</v>
      </c>
      <c r="S290" s="215" t="s">
        <v>489</v>
      </c>
      <c r="T290" s="215" t="s">
        <v>489</v>
      </c>
      <c r="U290" s="215" t="s">
        <v>489</v>
      </c>
      <c r="V290" s="215" t="s">
        <v>489</v>
      </c>
      <c r="W290" s="215" t="s">
        <v>489</v>
      </c>
      <c r="X290" s="215" t="s">
        <v>489</v>
      </c>
      <c r="Y290" s="215" t="s">
        <v>489</v>
      </c>
      <c r="Z290" s="215" t="s">
        <v>489</v>
      </c>
      <c r="AA290" s="215" t="s">
        <v>489</v>
      </c>
      <c r="AB290" s="215" t="s">
        <v>489</v>
      </c>
      <c r="AC290" s="83" t="s">
        <v>489</v>
      </c>
    </row>
    <row r="291" spans="1:29" x14ac:dyDescent="0.2">
      <c r="A291" s="365"/>
      <c r="B291" s="364" t="s">
        <v>416</v>
      </c>
      <c r="C291" s="364"/>
      <c r="D291" s="364"/>
      <c r="E291" s="195">
        <v>244</v>
      </c>
      <c r="F291" s="195">
        <v>245</v>
      </c>
      <c r="G291" s="195">
        <v>341</v>
      </c>
      <c r="H291" s="195" t="s">
        <v>489</v>
      </c>
      <c r="I291" s="195" t="s">
        <v>489</v>
      </c>
      <c r="J291" s="195" t="s">
        <v>489</v>
      </c>
      <c r="K291" s="195" t="s">
        <v>489</v>
      </c>
      <c r="L291" s="195" t="s">
        <v>489</v>
      </c>
      <c r="M291" s="195" t="s">
        <v>489</v>
      </c>
      <c r="N291" s="195" t="s">
        <v>489</v>
      </c>
      <c r="O291" s="195" t="s">
        <v>489</v>
      </c>
      <c r="P291" s="195" t="s">
        <v>489</v>
      </c>
      <c r="Q291" s="195" t="s">
        <v>489</v>
      </c>
      <c r="R291" s="195" t="s">
        <v>489</v>
      </c>
      <c r="S291" s="215" t="s">
        <v>489</v>
      </c>
      <c r="T291" s="215" t="s">
        <v>489</v>
      </c>
      <c r="U291" s="215" t="s">
        <v>489</v>
      </c>
      <c r="V291" s="215" t="s">
        <v>489</v>
      </c>
      <c r="W291" s="215" t="s">
        <v>489</v>
      </c>
      <c r="X291" s="215" t="s">
        <v>489</v>
      </c>
      <c r="Y291" s="215" t="s">
        <v>489</v>
      </c>
      <c r="Z291" s="215" t="s">
        <v>489</v>
      </c>
      <c r="AA291" s="215" t="s">
        <v>489</v>
      </c>
      <c r="AB291" s="215" t="s">
        <v>489</v>
      </c>
      <c r="AC291" s="83" t="s">
        <v>489</v>
      </c>
    </row>
    <row r="292" spans="1:29" x14ac:dyDescent="0.2">
      <c r="A292" s="365"/>
      <c r="B292" s="363" t="s">
        <v>365</v>
      </c>
      <c r="C292" s="363"/>
      <c r="D292" s="363"/>
      <c r="E292" s="211">
        <f>E291/E289</f>
        <v>1</v>
      </c>
      <c r="F292" s="211">
        <f t="shared" ref="F292:G292" si="139">F291/F289</f>
        <v>0.94230769230769229</v>
      </c>
      <c r="G292" s="211">
        <f t="shared" si="139"/>
        <v>0.72553191489361701</v>
      </c>
      <c r="H292" s="211" t="s">
        <v>489</v>
      </c>
      <c r="I292" s="211" t="s">
        <v>489</v>
      </c>
      <c r="J292" s="211" t="s">
        <v>489</v>
      </c>
      <c r="K292" s="211" t="s">
        <v>489</v>
      </c>
      <c r="L292" s="211" t="s">
        <v>489</v>
      </c>
      <c r="M292" s="211" t="s">
        <v>489</v>
      </c>
      <c r="N292" s="211" t="s">
        <v>489</v>
      </c>
      <c r="O292" s="211" t="s">
        <v>489</v>
      </c>
      <c r="P292" s="211" t="s">
        <v>489</v>
      </c>
      <c r="Q292" s="211" t="s">
        <v>489</v>
      </c>
      <c r="R292" s="211" t="s">
        <v>489</v>
      </c>
      <c r="S292" s="219" t="s">
        <v>489</v>
      </c>
      <c r="T292" s="219" t="s">
        <v>489</v>
      </c>
      <c r="U292" s="219" t="s">
        <v>489</v>
      </c>
      <c r="V292" s="219" t="s">
        <v>489</v>
      </c>
      <c r="W292" s="219" t="s">
        <v>489</v>
      </c>
      <c r="X292" s="219" t="s">
        <v>489</v>
      </c>
      <c r="Y292" s="219" t="s">
        <v>489</v>
      </c>
      <c r="Z292" s="219" t="s">
        <v>489</v>
      </c>
      <c r="AA292" s="219" t="s">
        <v>489</v>
      </c>
      <c r="AB292" s="219" t="s">
        <v>489</v>
      </c>
      <c r="AC292" s="211" t="s">
        <v>489</v>
      </c>
    </row>
    <row r="293" spans="1:29" x14ac:dyDescent="0.2">
      <c r="A293" s="355" t="s">
        <v>33</v>
      </c>
      <c r="B293" s="354" t="s">
        <v>364</v>
      </c>
      <c r="C293" s="354"/>
      <c r="D293" s="354"/>
      <c r="E293" s="36">
        <v>145</v>
      </c>
      <c r="F293" s="36">
        <v>70</v>
      </c>
      <c r="G293" s="36">
        <v>130</v>
      </c>
      <c r="H293" s="36" t="s">
        <v>489</v>
      </c>
      <c r="I293" s="36" t="s">
        <v>489</v>
      </c>
      <c r="J293" s="36" t="s">
        <v>489</v>
      </c>
      <c r="K293" s="36" t="s">
        <v>489</v>
      </c>
      <c r="L293" s="36" t="s">
        <v>489</v>
      </c>
      <c r="M293" s="36" t="s">
        <v>489</v>
      </c>
      <c r="N293" s="36" t="s">
        <v>489</v>
      </c>
      <c r="O293" s="36" t="s">
        <v>489</v>
      </c>
      <c r="P293" s="36" t="s">
        <v>489</v>
      </c>
      <c r="Q293" s="36" t="s">
        <v>489</v>
      </c>
      <c r="R293" s="36" t="s">
        <v>489</v>
      </c>
      <c r="S293" s="30" t="s">
        <v>489</v>
      </c>
      <c r="T293" s="30" t="s">
        <v>489</v>
      </c>
      <c r="U293" s="30" t="s">
        <v>489</v>
      </c>
      <c r="V293" s="30" t="s">
        <v>489</v>
      </c>
      <c r="W293" s="30" t="s">
        <v>489</v>
      </c>
      <c r="X293" s="30" t="s">
        <v>489</v>
      </c>
      <c r="Y293" s="30" t="s">
        <v>489</v>
      </c>
      <c r="Z293" s="30" t="s">
        <v>489</v>
      </c>
      <c r="AA293" s="30" t="s">
        <v>489</v>
      </c>
      <c r="AB293" s="30" t="s">
        <v>489</v>
      </c>
      <c r="AC293" s="32" t="s">
        <v>489</v>
      </c>
    </row>
    <row r="294" spans="1:29" x14ac:dyDescent="0.2">
      <c r="A294" s="355"/>
      <c r="B294" s="359" t="s">
        <v>415</v>
      </c>
      <c r="C294" s="359"/>
      <c r="D294" s="359"/>
      <c r="E294" s="36">
        <v>145</v>
      </c>
      <c r="F294" s="36">
        <v>70</v>
      </c>
      <c r="G294" s="36">
        <v>130</v>
      </c>
      <c r="H294" s="36" t="s">
        <v>489</v>
      </c>
      <c r="I294" s="36" t="s">
        <v>489</v>
      </c>
      <c r="J294" s="36" t="s">
        <v>489</v>
      </c>
      <c r="K294" s="36" t="s">
        <v>489</v>
      </c>
      <c r="L294" s="36" t="s">
        <v>489</v>
      </c>
      <c r="M294" s="36" t="s">
        <v>489</v>
      </c>
      <c r="N294" s="36" t="s">
        <v>489</v>
      </c>
      <c r="O294" s="36" t="s">
        <v>489</v>
      </c>
      <c r="P294" s="36" t="s">
        <v>489</v>
      </c>
      <c r="Q294" s="36" t="s">
        <v>489</v>
      </c>
      <c r="R294" s="36" t="s">
        <v>489</v>
      </c>
      <c r="S294" s="30" t="s">
        <v>489</v>
      </c>
      <c r="T294" s="30" t="s">
        <v>489</v>
      </c>
      <c r="U294" s="30" t="s">
        <v>489</v>
      </c>
      <c r="V294" s="30" t="s">
        <v>489</v>
      </c>
      <c r="W294" s="30" t="s">
        <v>489</v>
      </c>
      <c r="X294" s="30" t="s">
        <v>489</v>
      </c>
      <c r="Y294" s="30" t="s">
        <v>489</v>
      </c>
      <c r="Z294" s="30" t="s">
        <v>489</v>
      </c>
      <c r="AA294" s="30" t="s">
        <v>489</v>
      </c>
      <c r="AB294" s="30" t="s">
        <v>489</v>
      </c>
      <c r="AC294" s="32" t="s">
        <v>489</v>
      </c>
    </row>
    <row r="295" spans="1:29" x14ac:dyDescent="0.2">
      <c r="A295" s="355"/>
      <c r="B295" s="359" t="s">
        <v>416</v>
      </c>
      <c r="C295" s="359"/>
      <c r="D295" s="359"/>
      <c r="E295" s="36"/>
      <c r="F295" s="36"/>
      <c r="G295" s="36"/>
      <c r="H295" s="36" t="s">
        <v>489</v>
      </c>
      <c r="I295" s="36" t="s">
        <v>489</v>
      </c>
      <c r="J295" s="36" t="s">
        <v>489</v>
      </c>
      <c r="K295" s="36" t="s">
        <v>489</v>
      </c>
      <c r="L295" s="36" t="s">
        <v>489</v>
      </c>
      <c r="M295" s="36" t="s">
        <v>489</v>
      </c>
      <c r="N295" s="36" t="s">
        <v>489</v>
      </c>
      <c r="O295" s="36" t="s">
        <v>489</v>
      </c>
      <c r="P295" s="36" t="s">
        <v>489</v>
      </c>
      <c r="Q295" s="36" t="s">
        <v>489</v>
      </c>
      <c r="R295" s="36" t="s">
        <v>489</v>
      </c>
      <c r="S295" s="30" t="s">
        <v>489</v>
      </c>
      <c r="T295" s="30" t="s">
        <v>489</v>
      </c>
      <c r="U295" s="30" t="s">
        <v>489</v>
      </c>
      <c r="V295" s="30" t="s">
        <v>489</v>
      </c>
      <c r="W295" s="30" t="s">
        <v>489</v>
      </c>
      <c r="X295" s="30" t="s">
        <v>489</v>
      </c>
      <c r="Y295" s="30" t="s">
        <v>489</v>
      </c>
      <c r="Z295" s="30" t="s">
        <v>489</v>
      </c>
      <c r="AA295" s="30" t="s">
        <v>489</v>
      </c>
      <c r="AB295" s="30" t="s">
        <v>489</v>
      </c>
      <c r="AC295" s="32" t="s">
        <v>489</v>
      </c>
    </row>
    <row r="296" spans="1:29" x14ac:dyDescent="0.2">
      <c r="A296" s="355"/>
      <c r="B296" s="354" t="s">
        <v>365</v>
      </c>
      <c r="C296" s="354"/>
      <c r="D296" s="354"/>
      <c r="E296" s="3">
        <f>IFERROR(E295/E293,0)</f>
        <v>0</v>
      </c>
      <c r="F296" s="3">
        <f t="shared" ref="F296:G296" si="140">IFERROR(F295/F293,0)</f>
        <v>0</v>
      </c>
      <c r="G296" s="3">
        <f t="shared" si="140"/>
        <v>0</v>
      </c>
      <c r="H296" s="3" t="s">
        <v>489</v>
      </c>
      <c r="I296" s="3" t="s">
        <v>489</v>
      </c>
      <c r="J296" s="3" t="s">
        <v>489</v>
      </c>
      <c r="K296" s="3" t="s">
        <v>489</v>
      </c>
      <c r="L296" s="3" t="s">
        <v>489</v>
      </c>
      <c r="M296" s="3" t="s">
        <v>489</v>
      </c>
      <c r="N296" s="3" t="s">
        <v>489</v>
      </c>
      <c r="O296" s="3" t="s">
        <v>489</v>
      </c>
      <c r="P296" s="3" t="s">
        <v>489</v>
      </c>
      <c r="Q296" s="3" t="s">
        <v>489</v>
      </c>
      <c r="R296" s="3" t="s">
        <v>489</v>
      </c>
      <c r="S296" s="220" t="s">
        <v>489</v>
      </c>
      <c r="T296" s="220" t="s">
        <v>489</v>
      </c>
      <c r="U296" s="220" t="s">
        <v>489</v>
      </c>
      <c r="V296" s="220" t="s">
        <v>489</v>
      </c>
      <c r="W296" s="220" t="s">
        <v>489</v>
      </c>
      <c r="X296" s="220" t="s">
        <v>489</v>
      </c>
      <c r="Y296" s="220" t="s">
        <v>489</v>
      </c>
      <c r="Z296" s="220" t="s">
        <v>489</v>
      </c>
      <c r="AA296" s="220" t="s">
        <v>489</v>
      </c>
      <c r="AB296" s="220" t="s">
        <v>489</v>
      </c>
      <c r="AC296" s="225" t="s">
        <v>489</v>
      </c>
    </row>
    <row r="297" spans="1:29" x14ac:dyDescent="0.2">
      <c r="A297" s="365" t="s">
        <v>69</v>
      </c>
      <c r="B297" s="363" t="s">
        <v>364</v>
      </c>
      <c r="C297" s="363"/>
      <c r="D297" s="363"/>
      <c r="E297" s="195">
        <v>238</v>
      </c>
      <c r="F297" s="195">
        <v>289</v>
      </c>
      <c r="G297" s="195">
        <v>156</v>
      </c>
      <c r="H297" s="195" t="s">
        <v>489</v>
      </c>
      <c r="I297" s="195" t="s">
        <v>489</v>
      </c>
      <c r="J297" s="195" t="s">
        <v>489</v>
      </c>
      <c r="K297" s="195" t="s">
        <v>489</v>
      </c>
      <c r="L297" s="195" t="s">
        <v>489</v>
      </c>
      <c r="M297" s="195" t="s">
        <v>489</v>
      </c>
      <c r="N297" s="195" t="s">
        <v>489</v>
      </c>
      <c r="O297" s="195" t="s">
        <v>489</v>
      </c>
      <c r="P297" s="195" t="s">
        <v>489</v>
      </c>
      <c r="Q297" s="195" t="s">
        <v>489</v>
      </c>
      <c r="R297" s="195" t="s">
        <v>489</v>
      </c>
      <c r="S297" s="215" t="s">
        <v>489</v>
      </c>
      <c r="T297" s="215" t="s">
        <v>489</v>
      </c>
      <c r="U297" s="215" t="s">
        <v>489</v>
      </c>
      <c r="V297" s="215" t="s">
        <v>489</v>
      </c>
      <c r="W297" s="215" t="s">
        <v>489</v>
      </c>
      <c r="X297" s="215" t="s">
        <v>489</v>
      </c>
      <c r="Y297" s="215" t="s">
        <v>489</v>
      </c>
      <c r="Z297" s="215" t="s">
        <v>489</v>
      </c>
      <c r="AA297" s="215" t="s">
        <v>489</v>
      </c>
      <c r="AB297" s="215" t="s">
        <v>489</v>
      </c>
      <c r="AC297" s="83" t="s">
        <v>489</v>
      </c>
    </row>
    <row r="298" spans="1:29" x14ac:dyDescent="0.2">
      <c r="A298" s="365"/>
      <c r="B298" s="364" t="s">
        <v>415</v>
      </c>
      <c r="C298" s="364"/>
      <c r="D298" s="364"/>
      <c r="E298" s="195">
        <v>238</v>
      </c>
      <c r="F298" s="195">
        <v>289</v>
      </c>
      <c r="G298" s="195">
        <v>115</v>
      </c>
      <c r="H298" s="195" t="s">
        <v>489</v>
      </c>
      <c r="I298" s="195" t="s">
        <v>489</v>
      </c>
      <c r="J298" s="195" t="s">
        <v>489</v>
      </c>
      <c r="K298" s="195" t="s">
        <v>489</v>
      </c>
      <c r="L298" s="195" t="s">
        <v>489</v>
      </c>
      <c r="M298" s="195" t="s">
        <v>489</v>
      </c>
      <c r="N298" s="195" t="s">
        <v>489</v>
      </c>
      <c r="O298" s="195" t="s">
        <v>489</v>
      </c>
      <c r="P298" s="195" t="s">
        <v>489</v>
      </c>
      <c r="Q298" s="195" t="s">
        <v>489</v>
      </c>
      <c r="R298" s="195" t="s">
        <v>489</v>
      </c>
      <c r="S298" s="215" t="s">
        <v>489</v>
      </c>
      <c r="T298" s="215" t="s">
        <v>489</v>
      </c>
      <c r="U298" s="215" t="s">
        <v>489</v>
      </c>
      <c r="V298" s="215" t="s">
        <v>489</v>
      </c>
      <c r="W298" s="215" t="s">
        <v>489</v>
      </c>
      <c r="X298" s="215" t="s">
        <v>489</v>
      </c>
      <c r="Y298" s="215" t="s">
        <v>489</v>
      </c>
      <c r="Z298" s="215" t="s">
        <v>489</v>
      </c>
      <c r="AA298" s="215" t="s">
        <v>489</v>
      </c>
      <c r="AB298" s="215" t="s">
        <v>489</v>
      </c>
      <c r="AC298" s="83" t="s">
        <v>489</v>
      </c>
    </row>
    <row r="299" spans="1:29" x14ac:dyDescent="0.2">
      <c r="A299" s="365"/>
      <c r="B299" s="364" t="s">
        <v>416</v>
      </c>
      <c r="C299" s="364"/>
      <c r="D299" s="364"/>
      <c r="E299" s="195"/>
      <c r="F299" s="195"/>
      <c r="G299" s="195">
        <v>41</v>
      </c>
      <c r="H299" s="195" t="s">
        <v>489</v>
      </c>
      <c r="I299" s="195" t="s">
        <v>489</v>
      </c>
      <c r="J299" s="195" t="s">
        <v>489</v>
      </c>
      <c r="K299" s="195" t="s">
        <v>489</v>
      </c>
      <c r="L299" s="195" t="s">
        <v>489</v>
      </c>
      <c r="M299" s="195" t="s">
        <v>489</v>
      </c>
      <c r="N299" s="195" t="s">
        <v>489</v>
      </c>
      <c r="O299" s="195" t="s">
        <v>489</v>
      </c>
      <c r="P299" s="195" t="s">
        <v>489</v>
      </c>
      <c r="Q299" s="195" t="s">
        <v>489</v>
      </c>
      <c r="R299" s="195" t="s">
        <v>489</v>
      </c>
      <c r="S299" s="215" t="s">
        <v>489</v>
      </c>
      <c r="T299" s="215" t="s">
        <v>489</v>
      </c>
      <c r="U299" s="215" t="s">
        <v>489</v>
      </c>
      <c r="V299" s="215" t="s">
        <v>489</v>
      </c>
      <c r="W299" s="215" t="s">
        <v>489</v>
      </c>
      <c r="X299" s="215" t="s">
        <v>489</v>
      </c>
      <c r="Y299" s="215" t="s">
        <v>489</v>
      </c>
      <c r="Z299" s="215" t="s">
        <v>489</v>
      </c>
      <c r="AA299" s="215" t="s">
        <v>489</v>
      </c>
      <c r="AB299" s="215" t="s">
        <v>489</v>
      </c>
      <c r="AC299" s="83" t="s">
        <v>489</v>
      </c>
    </row>
    <row r="300" spans="1:29" x14ac:dyDescent="0.2">
      <c r="A300" s="365"/>
      <c r="B300" s="363" t="s">
        <v>365</v>
      </c>
      <c r="C300" s="363"/>
      <c r="D300" s="363"/>
      <c r="E300" s="211">
        <f>E299/E297</f>
        <v>0</v>
      </c>
      <c r="F300" s="211">
        <f t="shared" ref="F300:G300" si="141">F299/F297</f>
        <v>0</v>
      </c>
      <c r="G300" s="211">
        <f t="shared" si="141"/>
        <v>0.26282051282051283</v>
      </c>
      <c r="H300" s="211" t="s">
        <v>489</v>
      </c>
      <c r="I300" s="211" t="s">
        <v>489</v>
      </c>
      <c r="J300" s="211" t="s">
        <v>489</v>
      </c>
      <c r="K300" s="211" t="s">
        <v>489</v>
      </c>
      <c r="L300" s="211" t="s">
        <v>489</v>
      </c>
      <c r="M300" s="211" t="s">
        <v>489</v>
      </c>
      <c r="N300" s="211" t="s">
        <v>489</v>
      </c>
      <c r="O300" s="211" t="s">
        <v>489</v>
      </c>
      <c r="P300" s="211" t="s">
        <v>489</v>
      </c>
      <c r="Q300" s="211" t="s">
        <v>489</v>
      </c>
      <c r="R300" s="211" t="s">
        <v>489</v>
      </c>
      <c r="S300" s="217" t="s">
        <v>489</v>
      </c>
      <c r="T300" s="217" t="s">
        <v>489</v>
      </c>
      <c r="U300" s="217" t="s">
        <v>489</v>
      </c>
      <c r="V300" s="217" t="s">
        <v>489</v>
      </c>
      <c r="W300" s="217" t="s">
        <v>489</v>
      </c>
      <c r="X300" s="217" t="s">
        <v>489</v>
      </c>
      <c r="Y300" s="217" t="s">
        <v>489</v>
      </c>
      <c r="Z300" s="217" t="s">
        <v>489</v>
      </c>
      <c r="AA300" s="217" t="s">
        <v>489</v>
      </c>
      <c r="AB300" s="217" t="s">
        <v>489</v>
      </c>
      <c r="AC300" s="211" t="s">
        <v>489</v>
      </c>
    </row>
    <row r="301" spans="1:29" x14ac:dyDescent="0.2">
      <c r="A301" s="355" t="s">
        <v>120</v>
      </c>
      <c r="B301" s="354" t="s">
        <v>364</v>
      </c>
      <c r="C301" s="354"/>
      <c r="D301" s="354"/>
      <c r="E301" s="36">
        <v>83</v>
      </c>
      <c r="F301" s="36">
        <v>29</v>
      </c>
      <c r="G301" s="36">
        <v>16</v>
      </c>
      <c r="H301" s="36" t="s">
        <v>489</v>
      </c>
      <c r="I301" s="36" t="s">
        <v>489</v>
      </c>
      <c r="J301" s="36" t="s">
        <v>489</v>
      </c>
      <c r="K301" s="36" t="s">
        <v>489</v>
      </c>
      <c r="L301" s="36" t="s">
        <v>489</v>
      </c>
      <c r="M301" s="36" t="s">
        <v>489</v>
      </c>
      <c r="N301" s="36" t="s">
        <v>489</v>
      </c>
      <c r="O301" s="36" t="s">
        <v>489</v>
      </c>
      <c r="P301" s="36" t="s">
        <v>489</v>
      </c>
      <c r="Q301" s="36" t="s">
        <v>489</v>
      </c>
      <c r="R301" s="36" t="s">
        <v>489</v>
      </c>
      <c r="S301" s="30" t="s">
        <v>489</v>
      </c>
      <c r="T301" s="30" t="s">
        <v>489</v>
      </c>
      <c r="U301" s="30" t="s">
        <v>489</v>
      </c>
      <c r="V301" s="30" t="s">
        <v>489</v>
      </c>
      <c r="W301" s="30" t="s">
        <v>489</v>
      </c>
      <c r="X301" s="30" t="s">
        <v>489</v>
      </c>
      <c r="Y301" s="30" t="s">
        <v>489</v>
      </c>
      <c r="Z301" s="30" t="s">
        <v>489</v>
      </c>
      <c r="AA301" s="30" t="s">
        <v>489</v>
      </c>
      <c r="AB301" s="30" t="s">
        <v>489</v>
      </c>
      <c r="AC301" s="32" t="s">
        <v>489</v>
      </c>
    </row>
    <row r="302" spans="1:29" x14ac:dyDescent="0.2">
      <c r="A302" s="355"/>
      <c r="B302" s="359" t="s">
        <v>415</v>
      </c>
      <c r="C302" s="359"/>
      <c r="D302" s="359"/>
      <c r="E302" s="36">
        <v>60</v>
      </c>
      <c r="F302" s="36">
        <v>25</v>
      </c>
      <c r="G302" s="36">
        <v>16</v>
      </c>
      <c r="H302" s="36" t="s">
        <v>489</v>
      </c>
      <c r="I302" s="36" t="s">
        <v>489</v>
      </c>
      <c r="J302" s="36" t="s">
        <v>489</v>
      </c>
      <c r="K302" s="36" t="s">
        <v>489</v>
      </c>
      <c r="L302" s="36" t="s">
        <v>489</v>
      </c>
      <c r="M302" s="36" t="s">
        <v>489</v>
      </c>
      <c r="N302" s="36" t="s">
        <v>489</v>
      </c>
      <c r="O302" s="36" t="s">
        <v>489</v>
      </c>
      <c r="P302" s="36" t="s">
        <v>489</v>
      </c>
      <c r="Q302" s="36" t="s">
        <v>489</v>
      </c>
      <c r="R302" s="36" t="s">
        <v>489</v>
      </c>
      <c r="S302" s="30" t="s">
        <v>489</v>
      </c>
      <c r="T302" s="30" t="s">
        <v>489</v>
      </c>
      <c r="U302" s="30" t="s">
        <v>489</v>
      </c>
      <c r="V302" s="30" t="s">
        <v>489</v>
      </c>
      <c r="W302" s="30" t="s">
        <v>489</v>
      </c>
      <c r="X302" s="30" t="s">
        <v>489</v>
      </c>
      <c r="Y302" s="30" t="s">
        <v>489</v>
      </c>
      <c r="Z302" s="30" t="s">
        <v>489</v>
      </c>
      <c r="AA302" s="30" t="s">
        <v>489</v>
      </c>
      <c r="AB302" s="30" t="s">
        <v>489</v>
      </c>
      <c r="AC302" s="32" t="s">
        <v>489</v>
      </c>
    </row>
    <row r="303" spans="1:29" x14ac:dyDescent="0.2">
      <c r="A303" s="355"/>
      <c r="B303" s="359" t="s">
        <v>416</v>
      </c>
      <c r="C303" s="359"/>
      <c r="D303" s="359"/>
      <c r="E303" s="36">
        <v>23</v>
      </c>
      <c r="F303" s="36">
        <v>4</v>
      </c>
      <c r="G303" s="36"/>
      <c r="H303" s="36" t="s">
        <v>489</v>
      </c>
      <c r="I303" s="36" t="s">
        <v>489</v>
      </c>
      <c r="J303" s="36" t="s">
        <v>489</v>
      </c>
      <c r="K303" s="36" t="s">
        <v>489</v>
      </c>
      <c r="L303" s="36" t="s">
        <v>489</v>
      </c>
      <c r="M303" s="36" t="s">
        <v>489</v>
      </c>
      <c r="N303" s="36" t="s">
        <v>489</v>
      </c>
      <c r="O303" s="36" t="s">
        <v>489</v>
      </c>
      <c r="P303" s="36" t="s">
        <v>489</v>
      </c>
      <c r="Q303" s="36" t="s">
        <v>489</v>
      </c>
      <c r="R303" s="36" t="s">
        <v>489</v>
      </c>
      <c r="S303" s="30" t="s">
        <v>489</v>
      </c>
      <c r="T303" s="30" t="s">
        <v>489</v>
      </c>
      <c r="U303" s="30" t="s">
        <v>489</v>
      </c>
      <c r="V303" s="30" t="s">
        <v>489</v>
      </c>
      <c r="W303" s="30" t="s">
        <v>489</v>
      </c>
      <c r="X303" s="30" t="s">
        <v>489</v>
      </c>
      <c r="Y303" s="30" t="s">
        <v>489</v>
      </c>
      <c r="Z303" s="30" t="s">
        <v>489</v>
      </c>
      <c r="AA303" s="30" t="s">
        <v>489</v>
      </c>
      <c r="AB303" s="30" t="s">
        <v>489</v>
      </c>
      <c r="AC303" s="32" t="s">
        <v>489</v>
      </c>
    </row>
    <row r="304" spans="1:29" x14ac:dyDescent="0.2">
      <c r="A304" s="355"/>
      <c r="B304" s="354" t="s">
        <v>365</v>
      </c>
      <c r="C304" s="354"/>
      <c r="D304" s="354"/>
      <c r="E304" s="3">
        <f>E303/E301</f>
        <v>0.27710843373493976</v>
      </c>
      <c r="F304" s="3">
        <f t="shared" ref="F304:G304" si="142">F303/F301</f>
        <v>0.13793103448275862</v>
      </c>
      <c r="G304" s="3">
        <f t="shared" si="142"/>
        <v>0</v>
      </c>
      <c r="H304" s="3" t="s">
        <v>489</v>
      </c>
      <c r="I304" s="3" t="s">
        <v>489</v>
      </c>
      <c r="J304" s="3" t="s">
        <v>489</v>
      </c>
      <c r="K304" s="3" t="s">
        <v>489</v>
      </c>
      <c r="L304" s="3" t="s">
        <v>489</v>
      </c>
      <c r="M304" s="3" t="s">
        <v>489</v>
      </c>
      <c r="N304" s="3" t="s">
        <v>489</v>
      </c>
      <c r="O304" s="3" t="s">
        <v>489</v>
      </c>
      <c r="P304" s="3" t="s">
        <v>489</v>
      </c>
      <c r="Q304" s="3" t="s">
        <v>489</v>
      </c>
      <c r="R304" s="3" t="s">
        <v>489</v>
      </c>
      <c r="S304" s="218" t="s">
        <v>489</v>
      </c>
      <c r="T304" s="218" t="s">
        <v>489</v>
      </c>
      <c r="U304" s="218" t="s">
        <v>489</v>
      </c>
      <c r="V304" s="218" t="s">
        <v>489</v>
      </c>
      <c r="W304" s="218" t="s">
        <v>489</v>
      </c>
      <c r="X304" s="218" t="s">
        <v>489</v>
      </c>
      <c r="Y304" s="218" t="s">
        <v>489</v>
      </c>
      <c r="Z304" s="218" t="s">
        <v>489</v>
      </c>
      <c r="AA304" s="218" t="s">
        <v>489</v>
      </c>
      <c r="AB304" s="218" t="s">
        <v>489</v>
      </c>
      <c r="AC304" s="225" t="s">
        <v>489</v>
      </c>
    </row>
    <row r="305" spans="1:29" x14ac:dyDescent="0.2">
      <c r="A305" s="362" t="s">
        <v>366</v>
      </c>
      <c r="B305" s="363" t="s">
        <v>364</v>
      </c>
      <c r="C305" s="363"/>
      <c r="D305" s="363"/>
      <c r="E305" s="195">
        <v>54</v>
      </c>
      <c r="F305" s="195">
        <v>58</v>
      </c>
      <c r="G305" s="195">
        <v>82</v>
      </c>
      <c r="H305" s="195" t="s">
        <v>489</v>
      </c>
      <c r="I305" s="195" t="s">
        <v>489</v>
      </c>
      <c r="J305" s="195" t="s">
        <v>489</v>
      </c>
      <c r="K305" s="195" t="s">
        <v>489</v>
      </c>
      <c r="L305" s="195" t="s">
        <v>489</v>
      </c>
      <c r="M305" s="195" t="s">
        <v>489</v>
      </c>
      <c r="N305" s="195" t="s">
        <v>489</v>
      </c>
      <c r="O305" s="195" t="s">
        <v>489</v>
      </c>
      <c r="P305" s="195" t="s">
        <v>489</v>
      </c>
      <c r="Q305" s="195" t="s">
        <v>489</v>
      </c>
      <c r="R305" s="195" t="s">
        <v>489</v>
      </c>
      <c r="S305" s="215" t="s">
        <v>489</v>
      </c>
      <c r="T305" s="215" t="s">
        <v>489</v>
      </c>
      <c r="U305" s="215" t="s">
        <v>489</v>
      </c>
      <c r="V305" s="215" t="s">
        <v>489</v>
      </c>
      <c r="W305" s="215" t="s">
        <v>489</v>
      </c>
      <c r="X305" s="215" t="s">
        <v>489</v>
      </c>
      <c r="Y305" s="215" t="s">
        <v>489</v>
      </c>
      <c r="Z305" s="215" t="s">
        <v>489</v>
      </c>
      <c r="AA305" s="215" t="s">
        <v>489</v>
      </c>
      <c r="AB305" s="215" t="s">
        <v>489</v>
      </c>
      <c r="AC305" s="83" t="s">
        <v>489</v>
      </c>
    </row>
    <row r="306" spans="1:29" x14ac:dyDescent="0.2">
      <c r="A306" s="362"/>
      <c r="B306" s="364" t="s">
        <v>415</v>
      </c>
      <c r="C306" s="364"/>
      <c r="D306" s="364"/>
      <c r="E306" s="195">
        <v>54</v>
      </c>
      <c r="F306" s="195">
        <v>58</v>
      </c>
      <c r="G306" s="195">
        <v>82</v>
      </c>
      <c r="H306" s="195" t="s">
        <v>489</v>
      </c>
      <c r="I306" s="195" t="s">
        <v>489</v>
      </c>
      <c r="J306" s="195" t="s">
        <v>489</v>
      </c>
      <c r="K306" s="195" t="s">
        <v>489</v>
      </c>
      <c r="L306" s="195" t="s">
        <v>489</v>
      </c>
      <c r="M306" s="195" t="s">
        <v>489</v>
      </c>
      <c r="N306" s="195" t="s">
        <v>489</v>
      </c>
      <c r="O306" s="195" t="s">
        <v>489</v>
      </c>
      <c r="P306" s="195" t="s">
        <v>489</v>
      </c>
      <c r="Q306" s="195" t="s">
        <v>489</v>
      </c>
      <c r="R306" s="195" t="s">
        <v>489</v>
      </c>
      <c r="S306" s="215" t="s">
        <v>489</v>
      </c>
      <c r="T306" s="215" t="s">
        <v>489</v>
      </c>
      <c r="U306" s="215" t="s">
        <v>489</v>
      </c>
      <c r="V306" s="215" t="s">
        <v>489</v>
      </c>
      <c r="W306" s="215" t="s">
        <v>489</v>
      </c>
      <c r="X306" s="215" t="s">
        <v>489</v>
      </c>
      <c r="Y306" s="215" t="s">
        <v>489</v>
      </c>
      <c r="Z306" s="215" t="s">
        <v>489</v>
      </c>
      <c r="AA306" s="215" t="s">
        <v>489</v>
      </c>
      <c r="AB306" s="215" t="s">
        <v>489</v>
      </c>
      <c r="AC306" s="83" t="s">
        <v>489</v>
      </c>
    </row>
    <row r="307" spans="1:29" x14ac:dyDescent="0.2">
      <c r="A307" s="362"/>
      <c r="B307" s="364" t="s">
        <v>416</v>
      </c>
      <c r="C307" s="364"/>
      <c r="D307" s="364"/>
      <c r="E307" s="195"/>
      <c r="F307" s="195"/>
      <c r="G307" s="195"/>
      <c r="H307" s="195" t="s">
        <v>489</v>
      </c>
      <c r="I307" s="195" t="s">
        <v>489</v>
      </c>
      <c r="J307" s="195" t="s">
        <v>489</v>
      </c>
      <c r="K307" s="195" t="s">
        <v>489</v>
      </c>
      <c r="L307" s="195" t="s">
        <v>489</v>
      </c>
      <c r="M307" s="195" t="s">
        <v>489</v>
      </c>
      <c r="N307" s="195" t="s">
        <v>489</v>
      </c>
      <c r="O307" s="195" t="s">
        <v>489</v>
      </c>
      <c r="P307" s="195" t="s">
        <v>489</v>
      </c>
      <c r="Q307" s="195" t="s">
        <v>489</v>
      </c>
      <c r="R307" s="195" t="s">
        <v>489</v>
      </c>
      <c r="S307" s="215" t="s">
        <v>489</v>
      </c>
      <c r="T307" s="215" t="s">
        <v>489</v>
      </c>
      <c r="U307" s="215" t="s">
        <v>489</v>
      </c>
      <c r="V307" s="215" t="s">
        <v>489</v>
      </c>
      <c r="W307" s="215" t="s">
        <v>489</v>
      </c>
      <c r="X307" s="215" t="s">
        <v>489</v>
      </c>
      <c r="Y307" s="215" t="s">
        <v>489</v>
      </c>
      <c r="Z307" s="215" t="s">
        <v>489</v>
      </c>
      <c r="AA307" s="215" t="s">
        <v>489</v>
      </c>
      <c r="AB307" s="215" t="s">
        <v>489</v>
      </c>
      <c r="AC307" s="83" t="s">
        <v>489</v>
      </c>
    </row>
    <row r="308" spans="1:29" x14ac:dyDescent="0.2">
      <c r="A308" s="362"/>
      <c r="B308" s="363" t="s">
        <v>365</v>
      </c>
      <c r="C308" s="363"/>
      <c r="D308" s="363"/>
      <c r="E308" s="211">
        <f>E307/E305</f>
        <v>0</v>
      </c>
      <c r="F308" s="211">
        <f t="shared" ref="F308:G308" si="143">F307/F305</f>
        <v>0</v>
      </c>
      <c r="G308" s="211">
        <f t="shared" si="143"/>
        <v>0</v>
      </c>
      <c r="H308" s="211" t="s">
        <v>489</v>
      </c>
      <c r="I308" s="211" t="s">
        <v>489</v>
      </c>
      <c r="J308" s="211" t="s">
        <v>489</v>
      </c>
      <c r="K308" s="211" t="s">
        <v>489</v>
      </c>
      <c r="L308" s="211" t="s">
        <v>489</v>
      </c>
      <c r="M308" s="211" t="s">
        <v>489</v>
      </c>
      <c r="N308" s="211" t="s">
        <v>489</v>
      </c>
      <c r="O308" s="211" t="s">
        <v>489</v>
      </c>
      <c r="P308" s="211" t="s">
        <v>489</v>
      </c>
      <c r="Q308" s="211" t="s">
        <v>489</v>
      </c>
      <c r="R308" s="211" t="s">
        <v>489</v>
      </c>
      <c r="S308" s="217" t="s">
        <v>489</v>
      </c>
      <c r="T308" s="217" t="s">
        <v>489</v>
      </c>
      <c r="U308" s="217" t="s">
        <v>489</v>
      </c>
      <c r="V308" s="217" t="s">
        <v>489</v>
      </c>
      <c r="W308" s="217" t="s">
        <v>489</v>
      </c>
      <c r="X308" s="217" t="s">
        <v>489</v>
      </c>
      <c r="Y308" s="217" t="s">
        <v>489</v>
      </c>
      <c r="Z308" s="217" t="s">
        <v>489</v>
      </c>
      <c r="AA308" s="217" t="s">
        <v>489</v>
      </c>
      <c r="AB308" s="217" t="s">
        <v>489</v>
      </c>
      <c r="AC308" s="211" t="s">
        <v>489</v>
      </c>
    </row>
    <row r="309" spans="1:29" x14ac:dyDescent="0.2">
      <c r="A309" s="312" t="s">
        <v>116</v>
      </c>
      <c r="B309" s="354" t="s">
        <v>364</v>
      </c>
      <c r="C309" s="354"/>
      <c r="D309" s="354"/>
      <c r="E309" s="11">
        <f t="shared" ref="E309:G309" si="144">E201</f>
        <v>59</v>
      </c>
      <c r="F309" s="11">
        <f t="shared" si="144"/>
        <v>33</v>
      </c>
      <c r="G309" s="11">
        <f t="shared" si="144"/>
        <v>11</v>
      </c>
      <c r="H309" s="11" t="s">
        <v>489</v>
      </c>
      <c r="I309" s="11" t="s">
        <v>489</v>
      </c>
      <c r="J309" s="11" t="s">
        <v>489</v>
      </c>
      <c r="K309" s="11" t="s">
        <v>489</v>
      </c>
      <c r="L309" s="11" t="s">
        <v>489</v>
      </c>
      <c r="M309" s="11" t="s">
        <v>489</v>
      </c>
      <c r="N309" s="11" t="s">
        <v>489</v>
      </c>
      <c r="O309" s="11" t="s">
        <v>489</v>
      </c>
      <c r="P309" s="11" t="s">
        <v>489</v>
      </c>
      <c r="Q309" s="11" t="s">
        <v>489</v>
      </c>
      <c r="R309" s="11" t="s">
        <v>489</v>
      </c>
      <c r="S309" s="32" t="s">
        <v>489</v>
      </c>
      <c r="T309" s="32" t="s">
        <v>489</v>
      </c>
      <c r="U309" s="32" t="s">
        <v>489</v>
      </c>
      <c r="V309" s="32" t="s">
        <v>489</v>
      </c>
      <c r="W309" s="32" t="s">
        <v>489</v>
      </c>
      <c r="X309" s="32" t="s">
        <v>489</v>
      </c>
      <c r="Y309" s="32" t="s">
        <v>489</v>
      </c>
      <c r="Z309" s="32" t="s">
        <v>489</v>
      </c>
      <c r="AA309" s="32" t="s">
        <v>489</v>
      </c>
      <c r="AB309" s="32" t="s">
        <v>489</v>
      </c>
      <c r="AC309" s="32" t="s">
        <v>489</v>
      </c>
    </row>
    <row r="310" spans="1:29" x14ac:dyDescent="0.2">
      <c r="A310" s="312"/>
      <c r="B310" s="359" t="s">
        <v>415</v>
      </c>
      <c r="C310" s="359"/>
      <c r="D310" s="359"/>
      <c r="E310" s="11">
        <f>E309-E311</f>
        <v>59</v>
      </c>
      <c r="F310" s="11">
        <f t="shared" ref="F310:G310" si="145">F309-F311</f>
        <v>33</v>
      </c>
      <c r="G310" s="11">
        <f t="shared" si="145"/>
        <v>11</v>
      </c>
      <c r="H310" s="11" t="s">
        <v>489</v>
      </c>
      <c r="I310" s="11" t="s">
        <v>489</v>
      </c>
      <c r="J310" s="11" t="s">
        <v>489</v>
      </c>
      <c r="K310" s="11" t="s">
        <v>489</v>
      </c>
      <c r="L310" s="11" t="s">
        <v>489</v>
      </c>
      <c r="M310" s="11" t="s">
        <v>489</v>
      </c>
      <c r="N310" s="11" t="s">
        <v>489</v>
      </c>
      <c r="O310" s="11" t="s">
        <v>489</v>
      </c>
      <c r="P310" s="11" t="s">
        <v>489</v>
      </c>
      <c r="Q310" s="11" t="s">
        <v>489</v>
      </c>
      <c r="R310" s="11" t="s">
        <v>489</v>
      </c>
      <c r="S310" s="221" t="s">
        <v>489</v>
      </c>
      <c r="T310" s="221" t="s">
        <v>489</v>
      </c>
      <c r="U310" s="221" t="s">
        <v>489</v>
      </c>
      <c r="V310" s="221" t="s">
        <v>489</v>
      </c>
      <c r="W310" s="221" t="s">
        <v>489</v>
      </c>
      <c r="X310" s="221" t="s">
        <v>489</v>
      </c>
      <c r="Y310" s="221" t="s">
        <v>489</v>
      </c>
      <c r="Z310" s="221" t="s">
        <v>489</v>
      </c>
      <c r="AA310" s="221" t="s">
        <v>489</v>
      </c>
      <c r="AB310" s="221" t="s">
        <v>489</v>
      </c>
      <c r="AC310" s="32" t="s">
        <v>489</v>
      </c>
    </row>
    <row r="311" spans="1:29" ht="13.5" customHeight="1" x14ac:dyDescent="0.2">
      <c r="A311" s="312"/>
      <c r="B311" s="359" t="s">
        <v>416</v>
      </c>
      <c r="C311" s="359"/>
      <c r="D311" s="359"/>
      <c r="E311" s="11">
        <f t="shared" ref="E311:G311" si="146">E196</f>
        <v>0</v>
      </c>
      <c r="F311" s="11">
        <f t="shared" si="146"/>
        <v>0</v>
      </c>
      <c r="G311" s="11">
        <f t="shared" si="146"/>
        <v>0</v>
      </c>
      <c r="H311" s="11" t="s">
        <v>489</v>
      </c>
      <c r="I311" s="11" t="s">
        <v>489</v>
      </c>
      <c r="J311" s="11" t="s">
        <v>489</v>
      </c>
      <c r="K311" s="11" t="s">
        <v>489</v>
      </c>
      <c r="L311" s="11" t="s">
        <v>489</v>
      </c>
      <c r="M311" s="11" t="s">
        <v>489</v>
      </c>
      <c r="N311" s="11" t="s">
        <v>489</v>
      </c>
      <c r="O311" s="11" t="s">
        <v>489</v>
      </c>
      <c r="P311" s="11" t="s">
        <v>489</v>
      </c>
      <c r="Q311" s="11" t="s">
        <v>489</v>
      </c>
      <c r="R311" s="11" t="s">
        <v>489</v>
      </c>
      <c r="S311" s="221" t="s">
        <v>489</v>
      </c>
      <c r="T311" s="221" t="s">
        <v>489</v>
      </c>
      <c r="U311" s="221" t="s">
        <v>489</v>
      </c>
      <c r="V311" s="221" t="s">
        <v>489</v>
      </c>
      <c r="W311" s="221" t="s">
        <v>489</v>
      </c>
      <c r="X311" s="221" t="s">
        <v>489</v>
      </c>
      <c r="Y311" s="221" t="s">
        <v>489</v>
      </c>
      <c r="Z311" s="221" t="s">
        <v>489</v>
      </c>
      <c r="AA311" s="221" t="s">
        <v>489</v>
      </c>
      <c r="AB311" s="221" t="s">
        <v>489</v>
      </c>
      <c r="AC311" s="32" t="s">
        <v>489</v>
      </c>
    </row>
    <row r="312" spans="1:29" x14ac:dyDescent="0.2">
      <c r="A312" s="312"/>
      <c r="B312" s="354" t="s">
        <v>365</v>
      </c>
      <c r="C312" s="354"/>
      <c r="D312" s="354"/>
      <c r="E312" s="225">
        <f>IFERROR(E311/E309,0)</f>
        <v>0</v>
      </c>
      <c r="F312" s="225">
        <f t="shared" ref="F312:G312" si="147">IFERROR(F311/F309,0)</f>
        <v>0</v>
      </c>
      <c r="G312" s="225">
        <f t="shared" si="147"/>
        <v>0</v>
      </c>
      <c r="H312" s="225" t="s">
        <v>489</v>
      </c>
      <c r="I312" s="225" t="s">
        <v>489</v>
      </c>
      <c r="J312" s="225" t="s">
        <v>489</v>
      </c>
      <c r="K312" s="225" t="s">
        <v>489</v>
      </c>
      <c r="L312" s="225" t="s">
        <v>489</v>
      </c>
      <c r="M312" s="225" t="s">
        <v>489</v>
      </c>
      <c r="N312" s="225" t="s">
        <v>489</v>
      </c>
      <c r="O312" s="225" t="s">
        <v>489</v>
      </c>
      <c r="P312" s="225" t="s">
        <v>489</v>
      </c>
      <c r="Q312" s="225" t="s">
        <v>489</v>
      </c>
      <c r="R312" s="225" t="s">
        <v>489</v>
      </c>
      <c r="S312" s="222" t="s">
        <v>489</v>
      </c>
      <c r="T312" s="222" t="s">
        <v>489</v>
      </c>
      <c r="U312" s="222" t="s">
        <v>489</v>
      </c>
      <c r="V312" s="222" t="s">
        <v>489</v>
      </c>
      <c r="W312" s="222" t="s">
        <v>489</v>
      </c>
      <c r="X312" s="222" t="s">
        <v>489</v>
      </c>
      <c r="Y312" s="222" t="s">
        <v>489</v>
      </c>
      <c r="Z312" s="222" t="s">
        <v>489</v>
      </c>
      <c r="AA312" s="222" t="s">
        <v>489</v>
      </c>
      <c r="AB312" s="222" t="s">
        <v>489</v>
      </c>
      <c r="AC312" s="225" t="s">
        <v>489</v>
      </c>
    </row>
    <row r="313" spans="1:29" x14ac:dyDescent="0.2">
      <c r="A313" s="362" t="s">
        <v>121</v>
      </c>
      <c r="B313" s="363" t="s">
        <v>364</v>
      </c>
      <c r="C313" s="363"/>
      <c r="D313" s="363"/>
      <c r="E313" s="195">
        <v>18</v>
      </c>
      <c r="F313" s="195">
        <v>53</v>
      </c>
      <c r="G313" s="195">
        <v>54</v>
      </c>
      <c r="H313" s="195" t="s">
        <v>489</v>
      </c>
      <c r="I313" s="195" t="s">
        <v>489</v>
      </c>
      <c r="J313" s="195" t="s">
        <v>489</v>
      </c>
      <c r="K313" s="195" t="s">
        <v>489</v>
      </c>
      <c r="L313" s="195" t="s">
        <v>489</v>
      </c>
      <c r="M313" s="195" t="s">
        <v>489</v>
      </c>
      <c r="N313" s="195" t="s">
        <v>489</v>
      </c>
      <c r="O313" s="195" t="s">
        <v>489</v>
      </c>
      <c r="P313" s="195" t="s">
        <v>489</v>
      </c>
      <c r="Q313" s="195" t="s">
        <v>489</v>
      </c>
      <c r="R313" s="195" t="s">
        <v>489</v>
      </c>
      <c r="S313" s="215" t="s">
        <v>489</v>
      </c>
      <c r="T313" s="215" t="s">
        <v>489</v>
      </c>
      <c r="U313" s="215" t="s">
        <v>489</v>
      </c>
      <c r="V313" s="215" t="s">
        <v>489</v>
      </c>
      <c r="W313" s="215" t="s">
        <v>489</v>
      </c>
      <c r="X313" s="215" t="s">
        <v>489</v>
      </c>
      <c r="Y313" s="215" t="s">
        <v>489</v>
      </c>
      <c r="Z313" s="215" t="s">
        <v>489</v>
      </c>
      <c r="AA313" s="215" t="s">
        <v>489</v>
      </c>
      <c r="AB313" s="215" t="s">
        <v>489</v>
      </c>
      <c r="AC313" s="83" t="s">
        <v>489</v>
      </c>
    </row>
    <row r="314" spans="1:29" x14ac:dyDescent="0.2">
      <c r="A314" s="362"/>
      <c r="B314" s="364" t="s">
        <v>415</v>
      </c>
      <c r="C314" s="364"/>
      <c r="D314" s="364"/>
      <c r="E314" s="195">
        <f>E313-E315</f>
        <v>18</v>
      </c>
      <c r="F314" s="195">
        <f t="shared" ref="F314:G314" si="148">F313-F315</f>
        <v>53</v>
      </c>
      <c r="G314" s="195">
        <f t="shared" si="148"/>
        <v>54</v>
      </c>
      <c r="H314" s="195" t="s">
        <v>489</v>
      </c>
      <c r="I314" s="195" t="s">
        <v>489</v>
      </c>
      <c r="J314" s="195" t="s">
        <v>489</v>
      </c>
      <c r="K314" s="195" t="s">
        <v>489</v>
      </c>
      <c r="L314" s="195" t="s">
        <v>489</v>
      </c>
      <c r="M314" s="195" t="s">
        <v>489</v>
      </c>
      <c r="N314" s="195" t="s">
        <v>489</v>
      </c>
      <c r="O314" s="195" t="s">
        <v>489</v>
      </c>
      <c r="P314" s="195" t="s">
        <v>489</v>
      </c>
      <c r="Q314" s="195" t="s">
        <v>489</v>
      </c>
      <c r="R314" s="195" t="s">
        <v>489</v>
      </c>
      <c r="S314" s="215" t="s">
        <v>489</v>
      </c>
      <c r="T314" s="215" t="s">
        <v>489</v>
      </c>
      <c r="U314" s="215" t="s">
        <v>489</v>
      </c>
      <c r="V314" s="215" t="s">
        <v>489</v>
      </c>
      <c r="W314" s="215" t="s">
        <v>489</v>
      </c>
      <c r="X314" s="215" t="s">
        <v>489</v>
      </c>
      <c r="Y314" s="215" t="s">
        <v>489</v>
      </c>
      <c r="Z314" s="215" t="s">
        <v>489</v>
      </c>
      <c r="AA314" s="215" t="s">
        <v>489</v>
      </c>
      <c r="AB314" s="215" t="s">
        <v>489</v>
      </c>
      <c r="AC314" s="83" t="s">
        <v>489</v>
      </c>
    </row>
    <row r="315" spans="1:29" x14ac:dyDescent="0.2">
      <c r="A315" s="362"/>
      <c r="B315" s="364" t="s">
        <v>416</v>
      </c>
      <c r="C315" s="364"/>
      <c r="D315" s="364"/>
      <c r="E315" s="195">
        <f t="shared" ref="E315:G315" si="149">E208</f>
        <v>0</v>
      </c>
      <c r="F315" s="195">
        <f t="shared" si="149"/>
        <v>0</v>
      </c>
      <c r="G315" s="195">
        <f t="shared" si="149"/>
        <v>0</v>
      </c>
      <c r="H315" s="195" t="s">
        <v>489</v>
      </c>
      <c r="I315" s="195" t="s">
        <v>489</v>
      </c>
      <c r="J315" s="195" t="s">
        <v>489</v>
      </c>
      <c r="K315" s="195" t="s">
        <v>489</v>
      </c>
      <c r="L315" s="195" t="s">
        <v>489</v>
      </c>
      <c r="M315" s="195" t="s">
        <v>489</v>
      </c>
      <c r="N315" s="195" t="s">
        <v>489</v>
      </c>
      <c r="O315" s="195" t="s">
        <v>489</v>
      </c>
      <c r="P315" s="195" t="s">
        <v>489</v>
      </c>
      <c r="Q315" s="195" t="s">
        <v>489</v>
      </c>
      <c r="R315" s="195" t="s">
        <v>489</v>
      </c>
      <c r="S315" s="215" t="s">
        <v>489</v>
      </c>
      <c r="T315" s="215" t="s">
        <v>489</v>
      </c>
      <c r="U315" s="215" t="s">
        <v>489</v>
      </c>
      <c r="V315" s="215" t="s">
        <v>489</v>
      </c>
      <c r="W315" s="215" t="s">
        <v>489</v>
      </c>
      <c r="X315" s="215" t="s">
        <v>489</v>
      </c>
      <c r="Y315" s="215" t="s">
        <v>489</v>
      </c>
      <c r="Z315" s="215" t="s">
        <v>489</v>
      </c>
      <c r="AA315" s="215" t="s">
        <v>489</v>
      </c>
      <c r="AB315" s="215" t="s">
        <v>489</v>
      </c>
      <c r="AC315" s="83" t="s">
        <v>489</v>
      </c>
    </row>
    <row r="316" spans="1:29" x14ac:dyDescent="0.2">
      <c r="A316" s="362"/>
      <c r="B316" s="363" t="s">
        <v>365</v>
      </c>
      <c r="C316" s="363"/>
      <c r="D316" s="363"/>
      <c r="E316" s="211">
        <f>E315/E313</f>
        <v>0</v>
      </c>
      <c r="F316" s="211">
        <f t="shared" ref="F316:G316" si="150">F315/F313</f>
        <v>0</v>
      </c>
      <c r="G316" s="211">
        <f t="shared" si="150"/>
        <v>0</v>
      </c>
      <c r="H316" s="211" t="s">
        <v>489</v>
      </c>
      <c r="I316" s="211" t="s">
        <v>489</v>
      </c>
      <c r="J316" s="211" t="s">
        <v>489</v>
      </c>
      <c r="K316" s="211" t="s">
        <v>489</v>
      </c>
      <c r="L316" s="211" t="s">
        <v>489</v>
      </c>
      <c r="M316" s="211" t="s">
        <v>489</v>
      </c>
      <c r="N316" s="211" t="s">
        <v>489</v>
      </c>
      <c r="O316" s="211" t="s">
        <v>489</v>
      </c>
      <c r="P316" s="211" t="s">
        <v>489</v>
      </c>
      <c r="Q316" s="211" t="s">
        <v>489</v>
      </c>
      <c r="R316" s="211" t="s">
        <v>489</v>
      </c>
      <c r="S316" s="217" t="s">
        <v>489</v>
      </c>
      <c r="T316" s="217" t="s">
        <v>489</v>
      </c>
      <c r="U316" s="217" t="s">
        <v>489</v>
      </c>
      <c r="V316" s="217" t="s">
        <v>489</v>
      </c>
      <c r="W316" s="217" t="s">
        <v>489</v>
      </c>
      <c r="X316" s="217" t="s">
        <v>489</v>
      </c>
      <c r="Y316" s="217" t="s">
        <v>489</v>
      </c>
      <c r="Z316" s="217" t="s">
        <v>489</v>
      </c>
      <c r="AA316" s="217" t="s">
        <v>489</v>
      </c>
      <c r="AB316" s="217" t="s">
        <v>489</v>
      </c>
      <c r="AC316" s="211" t="s">
        <v>489</v>
      </c>
    </row>
  </sheetData>
  <mergeCells count="260">
    <mergeCell ref="A293:A296"/>
    <mergeCell ref="B293:D293"/>
    <mergeCell ref="B294:D294"/>
    <mergeCell ref="B295:D295"/>
    <mergeCell ref="B296:D296"/>
    <mergeCell ref="A305:A308"/>
    <mergeCell ref="B305:D305"/>
    <mergeCell ref="B306:D306"/>
    <mergeCell ref="B307:D307"/>
    <mergeCell ref="B308:D308"/>
    <mergeCell ref="A297:A300"/>
    <mergeCell ref="B297:D297"/>
    <mergeCell ref="B298:D298"/>
    <mergeCell ref="B299:D299"/>
    <mergeCell ref="B300:D300"/>
    <mergeCell ref="A301:A304"/>
    <mergeCell ref="B301:D301"/>
    <mergeCell ref="B302:D302"/>
    <mergeCell ref="B303:D303"/>
    <mergeCell ref="B304:D304"/>
    <mergeCell ref="B285:D285"/>
    <mergeCell ref="B286:D286"/>
    <mergeCell ref="B287:D287"/>
    <mergeCell ref="B288:D288"/>
    <mergeCell ref="A289:A292"/>
    <mergeCell ref="B289:D289"/>
    <mergeCell ref="B290:D290"/>
    <mergeCell ref="B291:D291"/>
    <mergeCell ref="B292:D292"/>
    <mergeCell ref="C233:D233"/>
    <mergeCell ref="C236:D236"/>
    <mergeCell ref="C193:D193"/>
    <mergeCell ref="C194:D194"/>
    <mergeCell ref="B195:B197"/>
    <mergeCell ref="C196:D196"/>
    <mergeCell ref="C197:D197"/>
    <mergeCell ref="A263:A264"/>
    <mergeCell ref="B263:D263"/>
    <mergeCell ref="B264:D264"/>
    <mergeCell ref="B208:B218"/>
    <mergeCell ref="B203:B207"/>
    <mergeCell ref="C206:D206"/>
    <mergeCell ref="C207:D207"/>
    <mergeCell ref="B190:B194"/>
    <mergeCell ref="B198:B200"/>
    <mergeCell ref="C199:D199"/>
    <mergeCell ref="C200:D200"/>
    <mergeCell ref="A244:D244"/>
    <mergeCell ref="A245:D245"/>
    <mergeCell ref="A246:D246"/>
    <mergeCell ref="A251:AC251"/>
    <mergeCell ref="A261:A262"/>
    <mergeCell ref="B261:D261"/>
    <mergeCell ref="B265:D265"/>
    <mergeCell ref="B266:D266"/>
    <mergeCell ref="A265:A266"/>
    <mergeCell ref="A271:AC271"/>
    <mergeCell ref="A273:A276"/>
    <mergeCell ref="B273:D273"/>
    <mergeCell ref="B274:D274"/>
    <mergeCell ref="B275:D275"/>
    <mergeCell ref="B276:D276"/>
    <mergeCell ref="C137:D137"/>
    <mergeCell ref="A155:D155"/>
    <mergeCell ref="B142:D142"/>
    <mergeCell ref="B143:B145"/>
    <mergeCell ref="C145:D145"/>
    <mergeCell ref="B146:B148"/>
    <mergeCell ref="C148:D148"/>
    <mergeCell ref="B149:B151"/>
    <mergeCell ref="C151:D151"/>
    <mergeCell ref="B152:B154"/>
    <mergeCell ref="C153:D153"/>
    <mergeCell ref="C154:D154"/>
    <mergeCell ref="A114:D114"/>
    <mergeCell ref="C112:D112"/>
    <mergeCell ref="C140:D140"/>
    <mergeCell ref="C111:D111"/>
    <mergeCell ref="B115:B120"/>
    <mergeCell ref="C120:D120"/>
    <mergeCell ref="B121:B125"/>
    <mergeCell ref="C125:D125"/>
    <mergeCell ref="B126:B131"/>
    <mergeCell ref="C131:D131"/>
    <mergeCell ref="B132:B134"/>
    <mergeCell ref="C134:D134"/>
    <mergeCell ref="B135:B138"/>
    <mergeCell ref="C138:D138"/>
    <mergeCell ref="B139:B141"/>
    <mergeCell ref="C141:D141"/>
    <mergeCell ref="A115:A154"/>
    <mergeCell ref="C150:D150"/>
    <mergeCell ref="C119:D119"/>
    <mergeCell ref="C130:D130"/>
    <mergeCell ref="C144:D144"/>
    <mergeCell ref="C124:D124"/>
    <mergeCell ref="C133:D133"/>
    <mergeCell ref="C147:D147"/>
    <mergeCell ref="C42:D42"/>
    <mergeCell ref="B79:B83"/>
    <mergeCell ref="B84:D84"/>
    <mergeCell ref="B85:B89"/>
    <mergeCell ref="C88:D88"/>
    <mergeCell ref="B90:B92"/>
    <mergeCell ref="C91:D91"/>
    <mergeCell ref="B93:B95"/>
    <mergeCell ref="C94:D94"/>
    <mergeCell ref="C46:D46"/>
    <mergeCell ref="C89:D89"/>
    <mergeCell ref="C95:D95"/>
    <mergeCell ref="C92:D92"/>
    <mergeCell ref="A49:D49"/>
    <mergeCell ref="A50:A112"/>
    <mergeCell ref="B50:B58"/>
    <mergeCell ref="C57:D57"/>
    <mergeCell ref="C58:D58"/>
    <mergeCell ref="B59:B63"/>
    <mergeCell ref="C63:D63"/>
    <mergeCell ref="B64:B66"/>
    <mergeCell ref="B67:B73"/>
    <mergeCell ref="C72:D72"/>
    <mergeCell ref="C73:D73"/>
    <mergeCell ref="A1:AC1"/>
    <mergeCell ref="E3:P3"/>
    <mergeCell ref="A48:D48"/>
    <mergeCell ref="C62:D62"/>
    <mergeCell ref="C82:D82"/>
    <mergeCell ref="A5:A47"/>
    <mergeCell ref="B31:D31"/>
    <mergeCell ref="B32:B34"/>
    <mergeCell ref="C34:D34"/>
    <mergeCell ref="B35:B37"/>
    <mergeCell ref="C37:D37"/>
    <mergeCell ref="B38:B40"/>
    <mergeCell ref="C40:D40"/>
    <mergeCell ref="B41:B43"/>
    <mergeCell ref="C43:D43"/>
    <mergeCell ref="B44:B47"/>
    <mergeCell ref="C47:D47"/>
    <mergeCell ref="C17:D17"/>
    <mergeCell ref="B18:B21"/>
    <mergeCell ref="C21:D21"/>
    <mergeCell ref="B22:B24"/>
    <mergeCell ref="C24:D24"/>
    <mergeCell ref="B25:B27"/>
    <mergeCell ref="C27:D27"/>
    <mergeCell ref="B5:B12"/>
    <mergeCell ref="A3:A4"/>
    <mergeCell ref="B3:B4"/>
    <mergeCell ref="D3:D4"/>
    <mergeCell ref="C3:C4"/>
    <mergeCell ref="C39:D39"/>
    <mergeCell ref="C20:D20"/>
    <mergeCell ref="C23:D23"/>
    <mergeCell ref="C26:D26"/>
    <mergeCell ref="C11:D11"/>
    <mergeCell ref="C12:D12"/>
    <mergeCell ref="C16:D16"/>
    <mergeCell ref="C33:D33"/>
    <mergeCell ref="C29:D29"/>
    <mergeCell ref="B28:B30"/>
    <mergeCell ref="C30:D30"/>
    <mergeCell ref="C36:D36"/>
    <mergeCell ref="B13:B17"/>
    <mergeCell ref="B74:B78"/>
    <mergeCell ref="C78:D78"/>
    <mergeCell ref="C65:D65"/>
    <mergeCell ref="C66:D66"/>
    <mergeCell ref="C83:D83"/>
    <mergeCell ref="C217:D217"/>
    <mergeCell ref="C218:D218"/>
    <mergeCell ref="C221:D221"/>
    <mergeCell ref="C224:D224"/>
    <mergeCell ref="C77:D77"/>
    <mergeCell ref="B96:B99"/>
    <mergeCell ref="C98:D98"/>
    <mergeCell ref="B100:B103"/>
    <mergeCell ref="C103:D103"/>
    <mergeCell ref="B104:B106"/>
    <mergeCell ref="C105:D105"/>
    <mergeCell ref="B107:B109"/>
    <mergeCell ref="C108:D108"/>
    <mergeCell ref="C109:D109"/>
    <mergeCell ref="C99:D99"/>
    <mergeCell ref="C106:D106"/>
    <mergeCell ref="C102:D102"/>
    <mergeCell ref="B110:B112"/>
    <mergeCell ref="A113:D113"/>
    <mergeCell ref="A156:D156"/>
    <mergeCell ref="A157:A187"/>
    <mergeCell ref="B157:B167"/>
    <mergeCell ref="C167:D167"/>
    <mergeCell ref="B168:B173"/>
    <mergeCell ref="C173:D173"/>
    <mergeCell ref="B174:B183"/>
    <mergeCell ref="C182:D182"/>
    <mergeCell ref="B184:B187"/>
    <mergeCell ref="C186:D186"/>
    <mergeCell ref="C187:D187"/>
    <mergeCell ref="C166:D166"/>
    <mergeCell ref="C172:D172"/>
    <mergeCell ref="C183:D183"/>
    <mergeCell ref="B262:D262"/>
    <mergeCell ref="A253:A254"/>
    <mergeCell ref="B253:D253"/>
    <mergeCell ref="B254:D254"/>
    <mergeCell ref="A255:A256"/>
    <mergeCell ref="B255:D255"/>
    <mergeCell ref="B256:D256"/>
    <mergeCell ref="A257:A258"/>
    <mergeCell ref="B257:D257"/>
    <mergeCell ref="B258:D258"/>
    <mergeCell ref="A309:A312"/>
    <mergeCell ref="B309:D309"/>
    <mergeCell ref="B310:D310"/>
    <mergeCell ref="B311:D311"/>
    <mergeCell ref="B312:D312"/>
    <mergeCell ref="A259:A260"/>
    <mergeCell ref="B259:D259"/>
    <mergeCell ref="B260:D260"/>
    <mergeCell ref="A313:A316"/>
    <mergeCell ref="B313:D313"/>
    <mergeCell ref="B314:D314"/>
    <mergeCell ref="B315:D315"/>
    <mergeCell ref="B316:D316"/>
    <mergeCell ref="A277:A280"/>
    <mergeCell ref="B277:D277"/>
    <mergeCell ref="B278:D278"/>
    <mergeCell ref="B279:D279"/>
    <mergeCell ref="B280:D280"/>
    <mergeCell ref="A281:A284"/>
    <mergeCell ref="B281:D281"/>
    <mergeCell ref="B282:D282"/>
    <mergeCell ref="B283:D283"/>
    <mergeCell ref="B284:D284"/>
    <mergeCell ref="A285:A288"/>
    <mergeCell ref="Q3:AC3"/>
    <mergeCell ref="B219:B222"/>
    <mergeCell ref="C222:D222"/>
    <mergeCell ref="B241:B243"/>
    <mergeCell ref="C242:D242"/>
    <mergeCell ref="C243:D243"/>
    <mergeCell ref="A203:A243"/>
    <mergeCell ref="B223:B225"/>
    <mergeCell ref="C225:D225"/>
    <mergeCell ref="B226:B229"/>
    <mergeCell ref="B234:B237"/>
    <mergeCell ref="C237:D237"/>
    <mergeCell ref="B238:B240"/>
    <mergeCell ref="C239:D239"/>
    <mergeCell ref="C240:D240"/>
    <mergeCell ref="C228:D228"/>
    <mergeCell ref="C229:D229"/>
    <mergeCell ref="B230:B233"/>
    <mergeCell ref="C232:D232"/>
    <mergeCell ref="A188:D188"/>
    <mergeCell ref="A189:D189"/>
    <mergeCell ref="A190:A200"/>
    <mergeCell ref="A201:D201"/>
    <mergeCell ref="A202:D202"/>
  </mergeCells>
  <phoneticPr fontId="24" type="noConversion"/>
  <hyperlinks>
    <hyperlink ref="AE1" location="Навигация!A1" display="Навигация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zoomScaleNormal="100" workbookViewId="0">
      <selection activeCell="Q1" sqref="Q1"/>
    </sheetView>
  </sheetViews>
  <sheetFormatPr defaultRowHeight="15" x14ac:dyDescent="0.25"/>
  <cols>
    <col min="1" max="1" width="30.5703125" customWidth="1"/>
    <col min="2" max="2" width="44.7109375" customWidth="1"/>
    <col min="3" max="16" width="10" customWidth="1"/>
  </cols>
  <sheetData>
    <row r="1" spans="1:18" ht="18" x14ac:dyDescent="0.25">
      <c r="A1" s="281" t="s">
        <v>389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179"/>
      <c r="P1" s="179"/>
      <c r="R1" s="27" t="s">
        <v>0</v>
      </c>
    </row>
    <row r="3" spans="1:18" ht="15.75" x14ac:dyDescent="0.25">
      <c r="A3" s="370" t="s">
        <v>68</v>
      </c>
      <c r="B3" s="370" t="s">
        <v>122</v>
      </c>
      <c r="C3" s="385" t="s">
        <v>18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3" t="s">
        <v>418</v>
      </c>
      <c r="P3" s="384"/>
    </row>
    <row r="4" spans="1:18" x14ac:dyDescent="0.25">
      <c r="A4" s="370"/>
      <c r="B4" s="370"/>
      <c r="C4" s="19" t="s">
        <v>17</v>
      </c>
      <c r="D4" s="16" t="s">
        <v>16</v>
      </c>
      <c r="E4" s="16" t="s">
        <v>4</v>
      </c>
      <c r="F4" s="16" t="s">
        <v>5</v>
      </c>
      <c r="G4" s="16" t="s">
        <v>2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9" t="s">
        <v>17</v>
      </c>
      <c r="P4" s="16" t="s">
        <v>16</v>
      </c>
    </row>
    <row r="5" spans="1:18" x14ac:dyDescent="0.25">
      <c r="A5" s="355" t="s">
        <v>34</v>
      </c>
      <c r="B5" s="49" t="s">
        <v>156</v>
      </c>
      <c r="C5" s="47">
        <v>577.97896436025803</v>
      </c>
      <c r="D5" s="47">
        <v>592.31291010532141</v>
      </c>
      <c r="E5" s="47">
        <v>589.01067291906452</v>
      </c>
      <c r="F5" s="47" t="s">
        <v>489</v>
      </c>
      <c r="G5" s="47" t="s">
        <v>489</v>
      </c>
      <c r="H5" s="47" t="s">
        <v>489</v>
      </c>
      <c r="I5" s="47" t="s">
        <v>489</v>
      </c>
      <c r="J5" s="47" t="s">
        <v>489</v>
      </c>
      <c r="K5" s="47" t="s">
        <v>489</v>
      </c>
      <c r="L5" s="47" t="s">
        <v>489</v>
      </c>
      <c r="M5" s="47" t="s">
        <v>489</v>
      </c>
      <c r="N5" s="47" t="s">
        <v>489</v>
      </c>
      <c r="O5" s="47" t="s">
        <v>489</v>
      </c>
      <c r="P5" s="47" t="s">
        <v>489</v>
      </c>
    </row>
    <row r="6" spans="1:18" ht="17.25" x14ac:dyDescent="0.25">
      <c r="A6" s="355"/>
      <c r="B6" s="49" t="s">
        <v>424</v>
      </c>
      <c r="C6" s="47">
        <v>611.3895</v>
      </c>
      <c r="D6" s="47">
        <v>614.46500000000003</v>
      </c>
      <c r="E6" s="47">
        <v>618.44500000000005</v>
      </c>
      <c r="F6" s="47" t="s">
        <v>489</v>
      </c>
      <c r="G6" s="47" t="s">
        <v>489</v>
      </c>
      <c r="H6" s="47" t="s">
        <v>489</v>
      </c>
      <c r="I6" s="47" t="s">
        <v>489</v>
      </c>
      <c r="J6" s="47" t="s">
        <v>489</v>
      </c>
      <c r="K6" s="47" t="s">
        <v>489</v>
      </c>
      <c r="L6" s="47" t="s">
        <v>489</v>
      </c>
      <c r="M6" s="47" t="s">
        <v>489</v>
      </c>
      <c r="N6" s="47" t="s">
        <v>489</v>
      </c>
      <c r="O6" s="47" t="s">
        <v>489</v>
      </c>
      <c r="P6" s="47" t="s">
        <v>489</v>
      </c>
    </row>
    <row r="7" spans="1:18" x14ac:dyDescent="0.25">
      <c r="A7" s="355"/>
      <c r="B7" s="49" t="s">
        <v>123</v>
      </c>
      <c r="C7" s="47">
        <v>33.410535639741965</v>
      </c>
      <c r="D7" s="47">
        <v>22.152089894678625</v>
      </c>
      <c r="E7" s="47">
        <v>29.434327080935532</v>
      </c>
      <c r="F7" s="47" t="s">
        <v>489</v>
      </c>
      <c r="G7" s="47" t="s">
        <v>489</v>
      </c>
      <c r="H7" s="47" t="s">
        <v>489</v>
      </c>
      <c r="I7" s="47" t="s">
        <v>489</v>
      </c>
      <c r="J7" s="47" t="s">
        <v>489</v>
      </c>
      <c r="K7" s="47" t="s">
        <v>489</v>
      </c>
      <c r="L7" s="47" t="s">
        <v>489</v>
      </c>
      <c r="M7" s="47" t="s">
        <v>489</v>
      </c>
      <c r="N7" s="47" t="s">
        <v>489</v>
      </c>
      <c r="O7" s="47" t="s">
        <v>489</v>
      </c>
      <c r="P7" s="47" t="s">
        <v>489</v>
      </c>
    </row>
    <row r="8" spans="1:18" ht="17.25" x14ac:dyDescent="0.25">
      <c r="A8" s="355"/>
      <c r="B8" s="49" t="s">
        <v>425</v>
      </c>
      <c r="C8" s="47">
        <v>3.294</v>
      </c>
      <c r="D8" s="47">
        <v>3.806</v>
      </c>
      <c r="E8" s="47">
        <v>5.407</v>
      </c>
      <c r="F8" s="47" t="s">
        <v>489</v>
      </c>
      <c r="G8" s="47" t="s">
        <v>489</v>
      </c>
      <c r="H8" s="47" t="s">
        <v>489</v>
      </c>
      <c r="I8" s="47" t="s">
        <v>489</v>
      </c>
      <c r="J8" s="47" t="s">
        <v>489</v>
      </c>
      <c r="K8" s="47" t="s">
        <v>489</v>
      </c>
      <c r="L8" s="47" t="s">
        <v>489</v>
      </c>
      <c r="M8" s="47" t="s">
        <v>489</v>
      </c>
      <c r="N8" s="47" t="s">
        <v>489</v>
      </c>
      <c r="O8" s="47" t="s">
        <v>489</v>
      </c>
      <c r="P8" s="47" t="s">
        <v>489</v>
      </c>
    </row>
    <row r="9" spans="1:18" x14ac:dyDescent="0.25">
      <c r="A9" s="355" t="s">
        <v>69</v>
      </c>
      <c r="B9" s="49" t="s">
        <v>156</v>
      </c>
      <c r="C9" s="47">
        <v>184.67904515254838</v>
      </c>
      <c r="D9" s="47">
        <v>190.05446822171427</v>
      </c>
      <c r="E9" s="47">
        <v>176.42859298306453</v>
      </c>
      <c r="F9" s="47" t="s">
        <v>489</v>
      </c>
      <c r="G9" s="47" t="s">
        <v>489</v>
      </c>
      <c r="H9" s="47" t="s">
        <v>489</v>
      </c>
      <c r="I9" s="47" t="s">
        <v>489</v>
      </c>
      <c r="J9" s="47" t="s">
        <v>489</v>
      </c>
      <c r="K9" s="47" t="s">
        <v>489</v>
      </c>
      <c r="L9" s="47" t="s">
        <v>489</v>
      </c>
      <c r="M9" s="47" t="s">
        <v>489</v>
      </c>
      <c r="N9" s="47" t="s">
        <v>489</v>
      </c>
      <c r="O9" s="47" t="s">
        <v>489</v>
      </c>
      <c r="P9" s="47" t="s">
        <v>489</v>
      </c>
    </row>
    <row r="10" spans="1:18" ht="17.25" x14ac:dyDescent="0.25">
      <c r="A10" s="355"/>
      <c r="B10" s="49" t="s">
        <v>424</v>
      </c>
      <c r="C10" s="47">
        <v>201.93549999999999</v>
      </c>
      <c r="D10" s="47">
        <v>201.41749999999999</v>
      </c>
      <c r="E10" s="47">
        <v>201.33949999999999</v>
      </c>
      <c r="F10" s="47" t="s">
        <v>489</v>
      </c>
      <c r="G10" s="47" t="s">
        <v>489</v>
      </c>
      <c r="H10" s="47" t="s">
        <v>489</v>
      </c>
      <c r="I10" s="47" t="s">
        <v>489</v>
      </c>
      <c r="J10" s="47" t="s">
        <v>489</v>
      </c>
      <c r="K10" s="47" t="s">
        <v>489</v>
      </c>
      <c r="L10" s="47" t="s">
        <v>489</v>
      </c>
      <c r="M10" s="47" t="s">
        <v>489</v>
      </c>
      <c r="N10" s="47" t="s">
        <v>489</v>
      </c>
      <c r="O10" s="47" t="s">
        <v>489</v>
      </c>
      <c r="P10" s="47" t="s">
        <v>489</v>
      </c>
    </row>
    <row r="11" spans="1:18" x14ac:dyDescent="0.25">
      <c r="A11" s="355"/>
      <c r="B11" s="49" t="s">
        <v>123</v>
      </c>
      <c r="C11" s="47">
        <v>17.256454847451607</v>
      </c>
      <c r="D11" s="47">
        <v>11.363031778285716</v>
      </c>
      <c r="E11" s="47">
        <v>24.910907016935454</v>
      </c>
      <c r="F11" s="47" t="s">
        <v>489</v>
      </c>
      <c r="G11" s="47" t="s">
        <v>489</v>
      </c>
      <c r="H11" s="47" t="s">
        <v>489</v>
      </c>
      <c r="I11" s="47" t="s">
        <v>489</v>
      </c>
      <c r="J11" s="47" t="s">
        <v>489</v>
      </c>
      <c r="K11" s="47" t="s">
        <v>489</v>
      </c>
      <c r="L11" s="47" t="s">
        <v>489</v>
      </c>
      <c r="M11" s="47" t="s">
        <v>489</v>
      </c>
      <c r="N11" s="47" t="s">
        <v>489</v>
      </c>
      <c r="O11" s="47" t="s">
        <v>489</v>
      </c>
      <c r="P11" s="47" t="s">
        <v>489</v>
      </c>
    </row>
    <row r="12" spans="1:18" ht="17.25" x14ac:dyDescent="0.25">
      <c r="A12" s="355"/>
      <c r="B12" s="49" t="s">
        <v>425</v>
      </c>
      <c r="C12" s="47">
        <v>5.008</v>
      </c>
      <c r="D12" s="47">
        <v>5.0490000000000004</v>
      </c>
      <c r="E12" s="47">
        <v>4.6829999999999998</v>
      </c>
      <c r="F12" s="47" t="s">
        <v>489</v>
      </c>
      <c r="G12" s="47" t="s">
        <v>489</v>
      </c>
      <c r="H12" s="47" t="s">
        <v>489</v>
      </c>
      <c r="I12" s="47" t="s">
        <v>489</v>
      </c>
      <c r="J12" s="47" t="s">
        <v>489</v>
      </c>
      <c r="K12" s="47" t="s">
        <v>489</v>
      </c>
      <c r="L12" s="47" t="s">
        <v>489</v>
      </c>
      <c r="M12" s="47" t="s">
        <v>489</v>
      </c>
      <c r="N12" s="47" t="s">
        <v>489</v>
      </c>
      <c r="O12" s="47" t="s">
        <v>489</v>
      </c>
      <c r="P12" s="47" t="s">
        <v>489</v>
      </c>
    </row>
    <row r="13" spans="1:18" ht="15" customHeight="1" x14ac:dyDescent="0.25">
      <c r="A13" s="312" t="s">
        <v>347</v>
      </c>
      <c r="B13" s="49" t="s">
        <v>156</v>
      </c>
      <c r="C13" s="47">
        <v>100.19072270987097</v>
      </c>
      <c r="D13" s="47">
        <v>110.11903093810714</v>
      </c>
      <c r="E13" s="47">
        <v>106.54724854612903</v>
      </c>
      <c r="F13" s="47" t="s">
        <v>489</v>
      </c>
      <c r="G13" s="47" t="s">
        <v>489</v>
      </c>
      <c r="H13" s="47" t="s">
        <v>489</v>
      </c>
      <c r="I13" s="47" t="s">
        <v>489</v>
      </c>
      <c r="J13" s="47" t="s">
        <v>489</v>
      </c>
      <c r="K13" s="47" t="s">
        <v>489</v>
      </c>
      <c r="L13" s="47" t="s">
        <v>489</v>
      </c>
      <c r="M13" s="47" t="s">
        <v>489</v>
      </c>
      <c r="N13" s="47" t="s">
        <v>489</v>
      </c>
      <c r="O13" s="47" t="s">
        <v>489</v>
      </c>
      <c r="P13" s="47" t="s">
        <v>489</v>
      </c>
    </row>
    <row r="14" spans="1:18" ht="17.25" x14ac:dyDescent="0.25">
      <c r="A14" s="312"/>
      <c r="B14" s="49" t="s">
        <v>424</v>
      </c>
      <c r="C14" s="47">
        <v>113.44299999999998</v>
      </c>
      <c r="D14" s="47">
        <v>113.09</v>
      </c>
      <c r="E14" s="47">
        <v>113.09299999999999</v>
      </c>
      <c r="F14" s="47" t="s">
        <v>489</v>
      </c>
      <c r="G14" s="47" t="s">
        <v>489</v>
      </c>
      <c r="H14" s="47" t="s">
        <v>489</v>
      </c>
      <c r="I14" s="47" t="s">
        <v>489</v>
      </c>
      <c r="J14" s="47" t="s">
        <v>489</v>
      </c>
      <c r="K14" s="47" t="s">
        <v>489</v>
      </c>
      <c r="L14" s="47" t="s">
        <v>489</v>
      </c>
      <c r="M14" s="47" t="s">
        <v>489</v>
      </c>
      <c r="N14" s="47" t="s">
        <v>489</v>
      </c>
      <c r="O14" s="47" t="s">
        <v>489</v>
      </c>
      <c r="P14" s="47" t="s">
        <v>489</v>
      </c>
    </row>
    <row r="15" spans="1:18" x14ac:dyDescent="0.25">
      <c r="A15" s="312"/>
      <c r="B15" s="49" t="s">
        <v>123</v>
      </c>
      <c r="C15" s="47">
        <v>13.252277290129015</v>
      </c>
      <c r="D15" s="47">
        <v>2.970969061892859</v>
      </c>
      <c r="E15" s="47">
        <v>6.5457514538709631</v>
      </c>
      <c r="F15" s="47" t="s">
        <v>489</v>
      </c>
      <c r="G15" s="47" t="s">
        <v>489</v>
      </c>
      <c r="H15" s="47" t="s">
        <v>489</v>
      </c>
      <c r="I15" s="47" t="s">
        <v>489</v>
      </c>
      <c r="J15" s="47" t="s">
        <v>489</v>
      </c>
      <c r="K15" s="47" t="s">
        <v>489</v>
      </c>
      <c r="L15" s="47" t="s">
        <v>489</v>
      </c>
      <c r="M15" s="47" t="s">
        <v>489</v>
      </c>
      <c r="N15" s="47" t="s">
        <v>489</v>
      </c>
      <c r="O15" s="47" t="s">
        <v>489</v>
      </c>
      <c r="P15" s="47" t="s">
        <v>489</v>
      </c>
    </row>
    <row r="16" spans="1:18" ht="17.25" x14ac:dyDescent="0.25">
      <c r="A16" s="312"/>
      <c r="B16" s="49" t="s">
        <v>425</v>
      </c>
      <c r="C16" s="47">
        <v>1.3570000000000002</v>
      </c>
      <c r="D16" s="47">
        <v>1.276</v>
      </c>
      <c r="E16" s="47">
        <v>1.4940000000000002</v>
      </c>
      <c r="F16" s="47" t="s">
        <v>489</v>
      </c>
      <c r="G16" s="47" t="s">
        <v>489</v>
      </c>
      <c r="H16" s="47" t="s">
        <v>489</v>
      </c>
      <c r="I16" s="47" t="s">
        <v>489</v>
      </c>
      <c r="J16" s="47" t="s">
        <v>489</v>
      </c>
      <c r="K16" s="47" t="s">
        <v>489</v>
      </c>
      <c r="L16" s="47" t="s">
        <v>489</v>
      </c>
      <c r="M16" s="47" t="s">
        <v>489</v>
      </c>
      <c r="N16" s="47" t="s">
        <v>489</v>
      </c>
      <c r="O16" s="47" t="s">
        <v>489</v>
      </c>
      <c r="P16" s="47" t="s">
        <v>489</v>
      </c>
    </row>
    <row r="17" spans="1:17" x14ac:dyDescent="0.25">
      <c r="A17" s="312" t="s">
        <v>116</v>
      </c>
      <c r="B17" s="49" t="s">
        <v>156</v>
      </c>
      <c r="C17" s="47">
        <v>54.763861319999997</v>
      </c>
      <c r="D17" s="47">
        <v>61.276188281142865</v>
      </c>
      <c r="E17" s="47">
        <v>60.656028590774191</v>
      </c>
      <c r="F17" s="47" t="s">
        <v>489</v>
      </c>
      <c r="G17" s="47" t="s">
        <v>489</v>
      </c>
      <c r="H17" s="47" t="s">
        <v>489</v>
      </c>
      <c r="I17" s="47" t="s">
        <v>489</v>
      </c>
      <c r="J17" s="47" t="s">
        <v>489</v>
      </c>
      <c r="K17" s="47" t="s">
        <v>489</v>
      </c>
      <c r="L17" s="47" t="s">
        <v>489</v>
      </c>
      <c r="M17" s="47" t="s">
        <v>489</v>
      </c>
      <c r="N17" s="47" t="s">
        <v>489</v>
      </c>
      <c r="O17" s="47" t="s">
        <v>489</v>
      </c>
      <c r="P17" s="47" t="s">
        <v>489</v>
      </c>
    </row>
    <row r="18" spans="1:17" ht="17.25" x14ac:dyDescent="0.25">
      <c r="A18" s="312"/>
      <c r="B18" s="49" t="s">
        <v>424</v>
      </c>
      <c r="C18" s="47">
        <v>64.634500000000003</v>
      </c>
      <c r="D18" s="47">
        <v>64.912499999999994</v>
      </c>
      <c r="E18" s="47">
        <v>64.567499999999995</v>
      </c>
      <c r="F18" s="47" t="s">
        <v>489</v>
      </c>
      <c r="G18" s="47" t="s">
        <v>489</v>
      </c>
      <c r="H18" s="47" t="s">
        <v>489</v>
      </c>
      <c r="I18" s="47" t="s">
        <v>489</v>
      </c>
      <c r="J18" s="47" t="s">
        <v>489</v>
      </c>
      <c r="K18" s="47" t="s">
        <v>489</v>
      </c>
      <c r="L18" s="47" t="s">
        <v>489</v>
      </c>
      <c r="M18" s="47" t="s">
        <v>489</v>
      </c>
      <c r="N18" s="47" t="s">
        <v>489</v>
      </c>
      <c r="O18" s="47" t="s">
        <v>489</v>
      </c>
      <c r="P18" s="47" t="s">
        <v>489</v>
      </c>
    </row>
    <row r="19" spans="1:17" x14ac:dyDescent="0.25">
      <c r="A19" s="312"/>
      <c r="B19" s="49" t="s">
        <v>123</v>
      </c>
      <c r="C19" s="47">
        <v>9.8706386800000061</v>
      </c>
      <c r="D19" s="47">
        <v>3.6363117188571294</v>
      </c>
      <c r="E19" s="47">
        <v>3.9114714092258041</v>
      </c>
      <c r="F19" s="47" t="s">
        <v>489</v>
      </c>
      <c r="G19" s="47" t="s">
        <v>489</v>
      </c>
      <c r="H19" s="47" t="s">
        <v>489</v>
      </c>
      <c r="I19" s="47" t="s">
        <v>489</v>
      </c>
      <c r="J19" s="47" t="s">
        <v>489</v>
      </c>
      <c r="K19" s="47" t="s">
        <v>489</v>
      </c>
      <c r="L19" s="47" t="s">
        <v>489</v>
      </c>
      <c r="M19" s="47" t="s">
        <v>489</v>
      </c>
      <c r="N19" s="47" t="s">
        <v>489</v>
      </c>
      <c r="O19" s="47" t="s">
        <v>489</v>
      </c>
      <c r="P19" s="47" t="s">
        <v>489</v>
      </c>
    </row>
    <row r="20" spans="1:17" ht="17.25" x14ac:dyDescent="0.25">
      <c r="A20" s="312"/>
      <c r="B20" s="49" t="s">
        <v>425</v>
      </c>
      <c r="C20" s="47">
        <v>2.19</v>
      </c>
      <c r="D20" s="47">
        <v>2.17</v>
      </c>
      <c r="E20" s="47">
        <v>2.0680000000000001</v>
      </c>
      <c r="F20" s="47" t="s">
        <v>489</v>
      </c>
      <c r="G20" s="47" t="s">
        <v>489</v>
      </c>
      <c r="H20" s="47" t="s">
        <v>489</v>
      </c>
      <c r="I20" s="47" t="s">
        <v>489</v>
      </c>
      <c r="J20" s="47" t="s">
        <v>489</v>
      </c>
      <c r="K20" s="47" t="s">
        <v>489</v>
      </c>
      <c r="L20" s="47" t="s">
        <v>489</v>
      </c>
      <c r="M20" s="47" t="s">
        <v>489</v>
      </c>
      <c r="N20" s="47" t="s">
        <v>489</v>
      </c>
      <c r="O20" s="47" t="s">
        <v>489</v>
      </c>
      <c r="P20" s="47" t="s">
        <v>489</v>
      </c>
    </row>
    <row r="21" spans="1:17" x14ac:dyDescent="0.25">
      <c r="A21" s="312" t="s">
        <v>70</v>
      </c>
      <c r="B21" s="49" t="s">
        <v>156</v>
      </c>
      <c r="C21" s="47">
        <v>36.3908067556129</v>
      </c>
      <c r="D21" s="47">
        <v>39.099314904428567</v>
      </c>
      <c r="E21" s="47">
        <v>35.692477069032265</v>
      </c>
      <c r="F21" s="47" t="s">
        <v>489</v>
      </c>
      <c r="G21" s="47" t="s">
        <v>489</v>
      </c>
      <c r="H21" s="47" t="s">
        <v>489</v>
      </c>
      <c r="I21" s="47" t="s">
        <v>489</v>
      </c>
      <c r="J21" s="47" t="s">
        <v>489</v>
      </c>
      <c r="K21" s="47" t="s">
        <v>489</v>
      </c>
      <c r="L21" s="47" t="s">
        <v>489</v>
      </c>
      <c r="M21" s="47" t="s">
        <v>489</v>
      </c>
      <c r="N21" s="47" t="s">
        <v>489</v>
      </c>
      <c r="O21" s="47" t="s">
        <v>489</v>
      </c>
      <c r="P21" s="47" t="s">
        <v>489</v>
      </c>
    </row>
    <row r="22" spans="1:17" ht="17.25" x14ac:dyDescent="0.25">
      <c r="A22" s="312"/>
      <c r="B22" s="49" t="s">
        <v>424</v>
      </c>
      <c r="C22" s="47">
        <v>41.014000000000003</v>
      </c>
      <c r="D22" s="47">
        <v>40.715499999999999</v>
      </c>
      <c r="E22" s="47">
        <v>39.213500000000003</v>
      </c>
      <c r="F22" s="47" t="s">
        <v>489</v>
      </c>
      <c r="G22" s="47" t="s">
        <v>489</v>
      </c>
      <c r="H22" s="47" t="s">
        <v>489</v>
      </c>
      <c r="I22" s="47" t="s">
        <v>489</v>
      </c>
      <c r="J22" s="47" t="s">
        <v>489</v>
      </c>
      <c r="K22" s="47" t="s">
        <v>489</v>
      </c>
      <c r="L22" s="47" t="s">
        <v>489</v>
      </c>
      <c r="M22" s="47" t="s">
        <v>489</v>
      </c>
      <c r="N22" s="47" t="s">
        <v>489</v>
      </c>
      <c r="O22" s="47" t="s">
        <v>489</v>
      </c>
      <c r="P22" s="47" t="s">
        <v>489</v>
      </c>
    </row>
    <row r="23" spans="1:17" x14ac:dyDescent="0.25">
      <c r="A23" s="312"/>
      <c r="B23" s="49" t="s">
        <v>123</v>
      </c>
      <c r="C23" s="47">
        <v>4.6231932443871031</v>
      </c>
      <c r="D23" s="47">
        <v>1.6161850955714314</v>
      </c>
      <c r="E23" s="47">
        <v>3.5210229309677388</v>
      </c>
      <c r="F23" s="47" t="s">
        <v>489</v>
      </c>
      <c r="G23" s="47" t="s">
        <v>489</v>
      </c>
      <c r="H23" s="47" t="s">
        <v>489</v>
      </c>
      <c r="I23" s="47" t="s">
        <v>489</v>
      </c>
      <c r="J23" s="47" t="s">
        <v>489</v>
      </c>
      <c r="K23" s="47" t="s">
        <v>489</v>
      </c>
      <c r="L23" s="47" t="s">
        <v>489</v>
      </c>
      <c r="M23" s="47" t="s">
        <v>489</v>
      </c>
      <c r="N23" s="47" t="s">
        <v>489</v>
      </c>
      <c r="O23" s="47" t="s">
        <v>489</v>
      </c>
      <c r="P23" s="47" t="s">
        <v>489</v>
      </c>
    </row>
    <row r="24" spans="1:17" ht="17.25" x14ac:dyDescent="0.25">
      <c r="A24" s="312"/>
      <c r="B24" s="49" t="s">
        <v>425</v>
      </c>
      <c r="C24" s="47">
        <v>1.381</v>
      </c>
      <c r="D24" s="47">
        <v>1.1359999999999999</v>
      </c>
      <c r="E24" s="47">
        <v>0.749</v>
      </c>
      <c r="F24" s="47" t="s">
        <v>489</v>
      </c>
      <c r="G24" s="47" t="s">
        <v>489</v>
      </c>
      <c r="H24" s="47" t="s">
        <v>489</v>
      </c>
      <c r="I24" s="47" t="s">
        <v>489</v>
      </c>
      <c r="J24" s="47" t="s">
        <v>489</v>
      </c>
      <c r="K24" s="47" t="s">
        <v>489</v>
      </c>
      <c r="L24" s="47" t="s">
        <v>489</v>
      </c>
      <c r="M24" s="47" t="s">
        <v>489</v>
      </c>
      <c r="N24" s="47" t="s">
        <v>489</v>
      </c>
      <c r="O24" s="47" t="s">
        <v>489</v>
      </c>
      <c r="P24" s="47" t="s">
        <v>489</v>
      </c>
    </row>
    <row r="27" spans="1:17" x14ac:dyDescent="0.25">
      <c r="A27" s="8"/>
    </row>
    <row r="28" spans="1:17" ht="63.75" customHeight="1" x14ac:dyDescent="0.25">
      <c r="A28" s="149"/>
      <c r="B28" s="278" t="s">
        <v>488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180"/>
      <c r="P28" s="180"/>
      <c r="Q28" s="148"/>
    </row>
  </sheetData>
  <mergeCells count="11">
    <mergeCell ref="A1:N1"/>
    <mergeCell ref="A3:A4"/>
    <mergeCell ref="B3:B4"/>
    <mergeCell ref="C3:N3"/>
    <mergeCell ref="A5:A8"/>
    <mergeCell ref="O3:P3"/>
    <mergeCell ref="B28:N28"/>
    <mergeCell ref="A9:A12"/>
    <mergeCell ref="A21:A24"/>
    <mergeCell ref="A17:A20"/>
    <mergeCell ref="A13:A16"/>
  </mergeCells>
  <phoneticPr fontId="24" type="noConversion"/>
  <hyperlinks>
    <hyperlink ref="R1" location="Навигация!A1" display="Навигация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0"/>
  <sheetViews>
    <sheetView showGridLines="0" workbookViewId="0">
      <selection activeCell="B2" sqref="B2"/>
    </sheetView>
  </sheetViews>
  <sheetFormatPr defaultRowHeight="15" x14ac:dyDescent="0.25"/>
  <cols>
    <col min="1" max="1" width="26.140625" customWidth="1"/>
    <col min="2" max="2" width="21.5703125" customWidth="1"/>
    <col min="4" max="4" width="23.140625" customWidth="1"/>
    <col min="5" max="6" width="29.42578125" customWidth="1"/>
  </cols>
  <sheetData>
    <row r="1" spans="1:2" ht="25.5" customHeight="1" x14ac:dyDescent="0.25">
      <c r="A1" s="15" t="s">
        <v>38</v>
      </c>
      <c r="B1" s="23">
        <v>2</v>
      </c>
    </row>
    <row r="3" spans="1:2" ht="29.25" customHeight="1" x14ac:dyDescent="0.25">
      <c r="A3" s="386" t="s">
        <v>39</v>
      </c>
      <c r="B3" s="387"/>
    </row>
    <row r="4" spans="1:2" x14ac:dyDescent="0.25">
      <c r="A4" s="20">
        <v>1</v>
      </c>
      <c r="B4" s="20" t="s">
        <v>40</v>
      </c>
    </row>
    <row r="5" spans="1:2" x14ac:dyDescent="0.25">
      <c r="A5" s="20">
        <v>2</v>
      </c>
      <c r="B5" s="20" t="s">
        <v>41</v>
      </c>
    </row>
    <row r="6" spans="1:2" x14ac:dyDescent="0.25">
      <c r="A6" s="20">
        <v>3</v>
      </c>
      <c r="B6" s="20" t="s">
        <v>42</v>
      </c>
    </row>
    <row r="7" spans="1:2" x14ac:dyDescent="0.25">
      <c r="A7" s="20">
        <v>4</v>
      </c>
      <c r="B7" s="20" t="s">
        <v>43</v>
      </c>
    </row>
    <row r="8" spans="1:2" x14ac:dyDescent="0.25">
      <c r="A8" s="20">
        <v>5</v>
      </c>
      <c r="B8" s="20" t="s">
        <v>44</v>
      </c>
    </row>
    <row r="9" spans="1:2" x14ac:dyDescent="0.25">
      <c r="A9" s="20">
        <v>6</v>
      </c>
      <c r="B9" s="20" t="s">
        <v>45</v>
      </c>
    </row>
    <row r="10" spans="1:2" x14ac:dyDescent="0.25">
      <c r="A10" s="20">
        <v>7</v>
      </c>
      <c r="B10" s="20" t="s">
        <v>46</v>
      </c>
    </row>
    <row r="11" spans="1:2" x14ac:dyDescent="0.25">
      <c r="A11" s="20">
        <v>8</v>
      </c>
      <c r="B11" s="20" t="s">
        <v>47</v>
      </c>
    </row>
    <row r="12" spans="1:2" x14ac:dyDescent="0.25">
      <c r="A12" s="20">
        <v>9</v>
      </c>
      <c r="B12" s="20" t="s">
        <v>48</v>
      </c>
    </row>
    <row r="13" spans="1:2" x14ac:dyDescent="0.25">
      <c r="A13" s="20">
        <v>10</v>
      </c>
      <c r="B13" s="20" t="s">
        <v>49</v>
      </c>
    </row>
    <row r="14" spans="1:2" x14ac:dyDescent="0.25">
      <c r="A14" s="20">
        <v>11</v>
      </c>
      <c r="B14" s="20" t="s">
        <v>50</v>
      </c>
    </row>
    <row r="15" spans="1:2" x14ac:dyDescent="0.25">
      <c r="A15" s="20">
        <v>12</v>
      </c>
      <c r="B15" s="20" t="s">
        <v>51</v>
      </c>
    </row>
    <row r="18" spans="1:5" x14ac:dyDescent="0.25">
      <c r="A18" s="386" t="s">
        <v>52</v>
      </c>
      <c r="B18" s="387"/>
      <c r="D18" s="386" t="s">
        <v>55</v>
      </c>
      <c r="E18" s="387"/>
    </row>
    <row r="19" spans="1:5" x14ac:dyDescent="0.25">
      <c r="A19" s="20">
        <v>1</v>
      </c>
      <c r="B19" s="20" t="s">
        <v>42</v>
      </c>
      <c r="D19" s="20">
        <v>1</v>
      </c>
      <c r="E19" s="20" t="s">
        <v>41</v>
      </c>
    </row>
    <row r="20" spans="1:5" x14ac:dyDescent="0.25">
      <c r="A20" s="20">
        <v>2</v>
      </c>
      <c r="B20" s="20" t="s">
        <v>43</v>
      </c>
      <c r="D20" s="20">
        <v>2</v>
      </c>
      <c r="E20" s="20" t="s">
        <v>42</v>
      </c>
    </row>
    <row r="21" spans="1:5" x14ac:dyDescent="0.25">
      <c r="A21" s="20">
        <v>3</v>
      </c>
      <c r="B21" s="20" t="s">
        <v>44</v>
      </c>
      <c r="D21" s="20">
        <v>3</v>
      </c>
      <c r="E21" s="20" t="s">
        <v>43</v>
      </c>
    </row>
    <row r="22" spans="1:5" x14ac:dyDescent="0.25">
      <c r="A22" s="20">
        <v>4</v>
      </c>
      <c r="B22" s="20" t="s">
        <v>45</v>
      </c>
      <c r="D22" s="20">
        <v>4</v>
      </c>
      <c r="E22" s="20" t="s">
        <v>44</v>
      </c>
    </row>
    <row r="23" spans="1:5" x14ac:dyDescent="0.25">
      <c r="A23" s="20">
        <v>5</v>
      </c>
      <c r="B23" s="20" t="s">
        <v>46</v>
      </c>
      <c r="D23" s="20">
        <v>5</v>
      </c>
      <c r="E23" s="20" t="s">
        <v>45</v>
      </c>
    </row>
    <row r="24" spans="1:5" x14ac:dyDescent="0.25">
      <c r="A24" s="20">
        <v>6</v>
      </c>
      <c r="B24" s="20" t="s">
        <v>47</v>
      </c>
      <c r="D24" s="20">
        <v>6</v>
      </c>
      <c r="E24" s="20" t="s">
        <v>46</v>
      </c>
    </row>
    <row r="25" spans="1:5" x14ac:dyDescent="0.25">
      <c r="A25" s="20">
        <v>7</v>
      </c>
      <c r="B25" s="20" t="s">
        <v>48</v>
      </c>
      <c r="D25" s="20">
        <v>7</v>
      </c>
      <c r="E25" s="20" t="s">
        <v>47</v>
      </c>
    </row>
    <row r="26" spans="1:5" x14ac:dyDescent="0.25">
      <c r="A26" s="20">
        <v>8</v>
      </c>
      <c r="B26" s="20" t="s">
        <v>49</v>
      </c>
      <c r="D26" s="20">
        <v>8</v>
      </c>
      <c r="E26" s="20" t="s">
        <v>48</v>
      </c>
    </row>
    <row r="27" spans="1:5" x14ac:dyDescent="0.25">
      <c r="A27" s="20">
        <v>9</v>
      </c>
      <c r="B27" s="20" t="s">
        <v>50</v>
      </c>
      <c r="D27" s="20">
        <v>9</v>
      </c>
      <c r="E27" s="20" t="s">
        <v>49</v>
      </c>
    </row>
    <row r="28" spans="1:5" x14ac:dyDescent="0.25">
      <c r="A28" s="20">
        <v>10</v>
      </c>
      <c r="B28" s="20" t="s">
        <v>51</v>
      </c>
      <c r="D28" s="20">
        <v>10</v>
      </c>
      <c r="E28" s="20" t="s">
        <v>50</v>
      </c>
    </row>
    <row r="29" spans="1:5" x14ac:dyDescent="0.25">
      <c r="A29" s="20">
        <v>11</v>
      </c>
      <c r="B29" s="20" t="s">
        <v>53</v>
      </c>
      <c r="D29" s="20">
        <v>11</v>
      </c>
      <c r="E29" s="20" t="s">
        <v>51</v>
      </c>
    </row>
    <row r="30" spans="1:5" x14ac:dyDescent="0.25">
      <c r="A30" s="20">
        <v>12</v>
      </c>
      <c r="B30" s="20" t="s">
        <v>54</v>
      </c>
      <c r="D30" s="20">
        <v>12</v>
      </c>
      <c r="E30" s="20" t="s">
        <v>53</v>
      </c>
    </row>
  </sheetData>
  <mergeCells count="3">
    <mergeCell ref="A3:B3"/>
    <mergeCell ref="A18:B18"/>
    <mergeCell ref="D18:E1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workbookViewId="0">
      <selection activeCell="O24" sqref="O24"/>
    </sheetView>
  </sheetViews>
  <sheetFormatPr defaultRowHeight="15" x14ac:dyDescent="0.25"/>
  <cols>
    <col min="1" max="1" width="33.42578125" customWidth="1"/>
    <col min="2" max="10" width="8.85546875" customWidth="1"/>
    <col min="14" max="14" width="12.140625" customWidth="1"/>
  </cols>
  <sheetData>
    <row r="1" spans="1:16" ht="18" customHeight="1" x14ac:dyDescent="0.25">
      <c r="A1" s="281" t="s">
        <v>354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27" t="s">
        <v>0</v>
      </c>
    </row>
    <row r="3" spans="1:16" ht="15.75" x14ac:dyDescent="0.25">
      <c r="A3" s="388" t="s">
        <v>106</v>
      </c>
      <c r="B3" s="280" t="s">
        <v>418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6" x14ac:dyDescent="0.25">
      <c r="A4" s="389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tr">
        <f>[1]Настройки!$B$1 &amp; " мес"</f>
        <v>2 мес</v>
      </c>
    </row>
    <row r="5" spans="1:16" x14ac:dyDescent="0.25">
      <c r="A5" s="36" t="s">
        <v>13</v>
      </c>
      <c r="B5" s="10" t="s">
        <v>489</v>
      </c>
      <c r="C5" s="10" t="s">
        <v>489</v>
      </c>
      <c r="D5" s="10"/>
      <c r="E5" s="10"/>
      <c r="F5" s="10"/>
      <c r="G5" s="10"/>
      <c r="H5" s="10"/>
      <c r="I5" s="10"/>
      <c r="J5" s="10"/>
      <c r="K5" s="41"/>
      <c r="L5" s="10"/>
      <c r="M5" s="10"/>
      <c r="N5" s="10" t="s">
        <v>489</v>
      </c>
    </row>
    <row r="6" spans="1:16" x14ac:dyDescent="0.25">
      <c r="A6" s="36" t="s">
        <v>111</v>
      </c>
      <c r="B6" s="10" t="s">
        <v>489</v>
      </c>
      <c r="C6" s="10" t="s">
        <v>489</v>
      </c>
      <c r="D6" s="10"/>
      <c r="E6" s="10"/>
      <c r="F6" s="10"/>
      <c r="G6" s="10"/>
      <c r="H6" s="10"/>
      <c r="I6" s="10"/>
      <c r="J6" s="10"/>
      <c r="K6" s="41"/>
      <c r="L6" s="10"/>
      <c r="M6" s="10"/>
      <c r="N6" s="10" t="s">
        <v>489</v>
      </c>
    </row>
    <row r="7" spans="1:16" x14ac:dyDescent="0.25">
      <c r="A7" s="38" t="s">
        <v>110</v>
      </c>
      <c r="B7" s="41" t="s">
        <v>489</v>
      </c>
      <c r="C7" s="41" t="s">
        <v>489</v>
      </c>
      <c r="D7" s="41"/>
      <c r="E7" s="41"/>
      <c r="F7" s="41"/>
      <c r="G7" s="41"/>
      <c r="H7" s="41"/>
      <c r="I7" s="41"/>
      <c r="J7" s="41"/>
      <c r="K7" s="41"/>
      <c r="L7" s="10"/>
      <c r="M7" s="10"/>
      <c r="N7" s="10" t="s">
        <v>489</v>
      </c>
    </row>
    <row r="8" spans="1:16" x14ac:dyDescent="0.25">
      <c r="A8" s="38" t="s">
        <v>109</v>
      </c>
      <c r="B8" s="41" t="s">
        <v>489</v>
      </c>
      <c r="C8" s="41" t="s">
        <v>489</v>
      </c>
      <c r="D8" s="41"/>
      <c r="E8" s="41"/>
      <c r="F8" s="41"/>
      <c r="G8" s="41"/>
      <c r="H8" s="41"/>
      <c r="I8" s="41"/>
      <c r="J8" s="41"/>
      <c r="K8" s="41"/>
      <c r="L8" s="10"/>
      <c r="M8" s="10"/>
      <c r="N8" s="10" t="s">
        <v>489</v>
      </c>
    </row>
    <row r="9" spans="1:16" x14ac:dyDescent="0.25">
      <c r="A9" s="38" t="s">
        <v>108</v>
      </c>
      <c r="B9" s="41" t="s">
        <v>489</v>
      </c>
      <c r="C9" s="41" t="s">
        <v>489</v>
      </c>
      <c r="D9" s="41"/>
      <c r="E9" s="41"/>
      <c r="F9" s="41"/>
      <c r="G9" s="41"/>
      <c r="H9" s="41"/>
      <c r="I9" s="41"/>
      <c r="J9" s="41"/>
      <c r="K9" s="41"/>
      <c r="L9" s="10"/>
      <c r="M9" s="10"/>
      <c r="N9" s="10" t="s">
        <v>489</v>
      </c>
    </row>
    <row r="10" spans="1:16" ht="15.75" x14ac:dyDescent="0.25">
      <c r="A10" s="21" t="s">
        <v>348</v>
      </c>
      <c r="B10" s="14" t="s">
        <v>489</v>
      </c>
      <c r="C10" s="14" t="s">
        <v>489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 t="s">
        <v>489</v>
      </c>
    </row>
    <row r="12" spans="1:16" s="8" customFormat="1" ht="16.5" customHeight="1" x14ac:dyDescent="0.25">
      <c r="A12" s="388" t="s">
        <v>106</v>
      </c>
      <c r="B12" s="280" t="s">
        <v>18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</row>
    <row r="13" spans="1:16" s="8" customFormat="1" ht="15.75" customHeight="1" x14ac:dyDescent="0.2">
      <c r="A13" s="389"/>
      <c r="B13" s="19" t="s">
        <v>17</v>
      </c>
      <c r="C13" s="16" t="s">
        <v>16</v>
      </c>
      <c r="D13" s="16" t="s">
        <v>4</v>
      </c>
      <c r="E13" s="16" t="s">
        <v>5</v>
      </c>
      <c r="F13" s="16" t="s">
        <v>2</v>
      </c>
      <c r="G13" s="16" t="s">
        <v>6</v>
      </c>
      <c r="H13" s="16" t="s">
        <v>7</v>
      </c>
      <c r="I13" s="16" t="s">
        <v>8</v>
      </c>
      <c r="J13" s="16" t="s">
        <v>9</v>
      </c>
      <c r="K13" s="16" t="s">
        <v>10</v>
      </c>
      <c r="L13" s="16" t="s">
        <v>11</v>
      </c>
      <c r="M13" s="16" t="s">
        <v>12</v>
      </c>
      <c r="N13" s="16" t="str">
        <f>[1]Настройки!$B$1 &amp; " мес"</f>
        <v>2 мес</v>
      </c>
    </row>
    <row r="14" spans="1:16" s="8" customFormat="1" ht="15.75" customHeight="1" x14ac:dyDescent="0.2">
      <c r="A14" s="36" t="s">
        <v>13</v>
      </c>
      <c r="B14" s="10">
        <v>8.1890000000000001</v>
      </c>
      <c r="C14" s="10">
        <v>8.3409999999999993</v>
      </c>
      <c r="D14" s="10">
        <v>10.161</v>
      </c>
      <c r="E14" s="10" t="s">
        <v>489</v>
      </c>
      <c r="F14" s="10" t="s">
        <v>489</v>
      </c>
      <c r="G14" s="10" t="s">
        <v>489</v>
      </c>
      <c r="H14" s="10" t="s">
        <v>489</v>
      </c>
      <c r="I14" s="10" t="s">
        <v>489</v>
      </c>
      <c r="J14" s="10" t="s">
        <v>489</v>
      </c>
      <c r="K14" s="41" t="s">
        <v>489</v>
      </c>
      <c r="L14" s="10" t="s">
        <v>489</v>
      </c>
      <c r="M14" s="10" t="s">
        <v>489</v>
      </c>
      <c r="N14" s="10" t="s">
        <v>489</v>
      </c>
    </row>
    <row r="15" spans="1:16" s="8" customFormat="1" ht="15.75" customHeight="1" x14ac:dyDescent="0.2">
      <c r="A15" s="36" t="s">
        <v>111</v>
      </c>
      <c r="B15" s="10">
        <v>5.6980000000000004</v>
      </c>
      <c r="C15" s="10">
        <v>5.4209999999999994</v>
      </c>
      <c r="D15" s="10">
        <v>6.173</v>
      </c>
      <c r="E15" s="10" t="s">
        <v>489</v>
      </c>
      <c r="F15" s="10" t="s">
        <v>489</v>
      </c>
      <c r="G15" s="10" t="s">
        <v>489</v>
      </c>
      <c r="H15" s="10" t="s">
        <v>489</v>
      </c>
      <c r="I15" s="10" t="s">
        <v>489</v>
      </c>
      <c r="J15" s="10" t="s">
        <v>489</v>
      </c>
      <c r="K15" s="41" t="s">
        <v>489</v>
      </c>
      <c r="L15" s="10" t="s">
        <v>489</v>
      </c>
      <c r="M15" s="10" t="s">
        <v>489</v>
      </c>
      <c r="N15" s="10" t="s">
        <v>489</v>
      </c>
    </row>
    <row r="16" spans="1:16" s="8" customFormat="1" ht="15.75" customHeight="1" x14ac:dyDescent="0.2">
      <c r="A16" s="38" t="s">
        <v>110</v>
      </c>
      <c r="B16" s="41">
        <v>6.9589999999999996</v>
      </c>
      <c r="C16" s="41">
        <v>6.5810000000000004</v>
      </c>
      <c r="D16" s="41">
        <v>7.484</v>
      </c>
      <c r="E16" s="41" t="s">
        <v>489</v>
      </c>
      <c r="F16" s="41" t="s">
        <v>489</v>
      </c>
      <c r="G16" s="41" t="s">
        <v>489</v>
      </c>
      <c r="H16" s="41" t="s">
        <v>489</v>
      </c>
      <c r="I16" s="41" t="s">
        <v>489</v>
      </c>
      <c r="J16" s="41" t="s">
        <v>489</v>
      </c>
      <c r="K16" s="41" t="s">
        <v>489</v>
      </c>
      <c r="L16" s="10" t="s">
        <v>489</v>
      </c>
      <c r="M16" s="10" t="s">
        <v>489</v>
      </c>
      <c r="N16" s="10" t="s">
        <v>489</v>
      </c>
    </row>
    <row r="17" spans="1:14" s="8" customFormat="1" ht="15.75" customHeight="1" x14ac:dyDescent="0.2">
      <c r="A17" s="38" t="s">
        <v>109</v>
      </c>
      <c r="B17" s="41">
        <v>9.7260000000000009</v>
      </c>
      <c r="C17" s="41">
        <v>10.132</v>
      </c>
      <c r="D17" s="41">
        <v>11.395</v>
      </c>
      <c r="E17" s="41" t="s">
        <v>489</v>
      </c>
      <c r="F17" s="41" t="s">
        <v>489</v>
      </c>
      <c r="G17" s="41" t="s">
        <v>489</v>
      </c>
      <c r="H17" s="41" t="s">
        <v>489</v>
      </c>
      <c r="I17" s="41" t="s">
        <v>489</v>
      </c>
      <c r="J17" s="41" t="s">
        <v>489</v>
      </c>
      <c r="K17" s="41" t="s">
        <v>489</v>
      </c>
      <c r="L17" s="10" t="s">
        <v>489</v>
      </c>
      <c r="M17" s="10" t="s">
        <v>489</v>
      </c>
      <c r="N17" s="10" t="s">
        <v>489</v>
      </c>
    </row>
    <row r="18" spans="1:14" s="8" customFormat="1" ht="15.75" customHeight="1" x14ac:dyDescent="0.2">
      <c r="A18" s="38" t="s">
        <v>108</v>
      </c>
      <c r="B18" s="41">
        <v>7.0209999999999999</v>
      </c>
      <c r="C18" s="41">
        <v>7.7540000000000004</v>
      </c>
      <c r="D18" s="41">
        <v>8.5679999999999996</v>
      </c>
      <c r="E18" s="41" t="s">
        <v>489</v>
      </c>
      <c r="F18" s="41" t="s">
        <v>489</v>
      </c>
      <c r="G18" s="41" t="s">
        <v>489</v>
      </c>
      <c r="H18" s="41" t="s">
        <v>489</v>
      </c>
      <c r="I18" s="41" t="s">
        <v>489</v>
      </c>
      <c r="J18" s="41" t="s">
        <v>489</v>
      </c>
      <c r="K18" s="41" t="s">
        <v>489</v>
      </c>
      <c r="L18" s="10" t="s">
        <v>489</v>
      </c>
      <c r="M18" s="10" t="s">
        <v>489</v>
      </c>
      <c r="N18" s="10" t="s">
        <v>489</v>
      </c>
    </row>
    <row r="19" spans="1:14" s="8" customFormat="1" ht="15.75" customHeight="1" x14ac:dyDescent="0.2">
      <c r="A19" s="21" t="s">
        <v>348</v>
      </c>
      <c r="B19" s="14">
        <f>SUM(B14:B18)</f>
        <v>37.593000000000004</v>
      </c>
      <c r="C19" s="14">
        <f t="shared" ref="C19:D19" si="0">SUM(C14:C18)</f>
        <v>38.228999999999999</v>
      </c>
      <c r="D19" s="14">
        <f t="shared" si="0"/>
        <v>43.780999999999992</v>
      </c>
      <c r="E19" s="14" t="s">
        <v>489</v>
      </c>
      <c r="F19" s="14" t="s">
        <v>489</v>
      </c>
      <c r="G19" s="14" t="s">
        <v>489</v>
      </c>
      <c r="H19" s="14" t="s">
        <v>489</v>
      </c>
      <c r="I19" s="14" t="s">
        <v>489</v>
      </c>
      <c r="J19" s="14" t="s">
        <v>489</v>
      </c>
      <c r="K19" s="14" t="s">
        <v>489</v>
      </c>
      <c r="L19" s="14" t="s">
        <v>489</v>
      </c>
      <c r="M19" s="14" t="s">
        <v>489</v>
      </c>
      <c r="N19" s="14" t="s">
        <v>489</v>
      </c>
    </row>
    <row r="20" spans="1:14" s="8" customFormat="1" ht="15.75" customHeight="1" x14ac:dyDescent="0.2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</row>
    <row r="21" spans="1:14" s="8" customFormat="1" ht="15.75" customHeight="1" x14ac:dyDescent="0.2">
      <c r="A21" s="388" t="s">
        <v>106</v>
      </c>
      <c r="B21" s="305" t="s">
        <v>438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94"/>
    </row>
    <row r="22" spans="1:14" s="8" customFormat="1" ht="15.75" customHeight="1" x14ac:dyDescent="0.2">
      <c r="A22" s="389"/>
      <c r="B22" s="19" t="s">
        <v>17</v>
      </c>
      <c r="C22" s="16" t="s">
        <v>16</v>
      </c>
      <c r="D22" s="16" t="s">
        <v>4</v>
      </c>
      <c r="E22" s="16" t="s">
        <v>5</v>
      </c>
      <c r="F22" s="16" t="s">
        <v>2</v>
      </c>
      <c r="G22" s="16" t="s">
        <v>6</v>
      </c>
      <c r="H22" s="16" t="s">
        <v>7</v>
      </c>
      <c r="I22" s="16" t="s">
        <v>8</v>
      </c>
      <c r="J22" s="16" t="s">
        <v>9</v>
      </c>
      <c r="K22" s="16" t="s">
        <v>10</v>
      </c>
      <c r="L22" s="16" t="s">
        <v>11</v>
      </c>
      <c r="M22" s="16" t="s">
        <v>12</v>
      </c>
      <c r="N22" s="94"/>
    </row>
    <row r="23" spans="1:14" s="8" customFormat="1" ht="15.75" customHeight="1" x14ac:dyDescent="0.2">
      <c r="A23" s="36" t="s">
        <v>13</v>
      </c>
      <c r="B23" s="70"/>
      <c r="C23" s="70" t="s">
        <v>489</v>
      </c>
      <c r="D23" s="70" t="str">
        <f t="shared" ref="D23:M23" si="1">IF(D5="","",ROUND(D5/C5-100%,3))</f>
        <v/>
      </c>
      <c r="E23" s="70" t="str">
        <f t="shared" si="1"/>
        <v/>
      </c>
      <c r="F23" s="70" t="str">
        <f t="shared" si="1"/>
        <v/>
      </c>
      <c r="G23" s="70" t="str">
        <f t="shared" si="1"/>
        <v/>
      </c>
      <c r="H23" s="70" t="str">
        <f t="shared" si="1"/>
        <v/>
      </c>
      <c r="I23" s="70" t="str">
        <f t="shared" si="1"/>
        <v/>
      </c>
      <c r="J23" s="70" t="str">
        <f t="shared" si="1"/>
        <v/>
      </c>
      <c r="K23" s="70" t="str">
        <f t="shared" si="1"/>
        <v/>
      </c>
      <c r="L23" s="70" t="str">
        <f t="shared" si="1"/>
        <v/>
      </c>
      <c r="M23" s="70" t="str">
        <f t="shared" si="1"/>
        <v/>
      </c>
      <c r="N23" s="94"/>
    </row>
    <row r="24" spans="1:14" s="8" customFormat="1" ht="15.75" customHeight="1" x14ac:dyDescent="0.2">
      <c r="A24" s="36" t="s">
        <v>111</v>
      </c>
      <c r="B24" s="70"/>
      <c r="C24" s="70" t="s">
        <v>489</v>
      </c>
      <c r="D24" s="70" t="str">
        <f t="shared" ref="D24:M24" si="2">IF(D6="","",ROUND(D6/C6-100%,3))</f>
        <v/>
      </c>
      <c r="E24" s="70" t="str">
        <f t="shared" si="2"/>
        <v/>
      </c>
      <c r="F24" s="70" t="str">
        <f t="shared" si="2"/>
        <v/>
      </c>
      <c r="G24" s="70" t="str">
        <f t="shared" si="2"/>
        <v/>
      </c>
      <c r="H24" s="70" t="str">
        <f t="shared" si="2"/>
        <v/>
      </c>
      <c r="I24" s="70" t="str">
        <f t="shared" si="2"/>
        <v/>
      </c>
      <c r="J24" s="70" t="str">
        <f t="shared" si="2"/>
        <v/>
      </c>
      <c r="K24" s="70" t="str">
        <f t="shared" si="2"/>
        <v/>
      </c>
      <c r="L24" s="70" t="str">
        <f t="shared" si="2"/>
        <v/>
      </c>
      <c r="M24" s="70" t="str">
        <f t="shared" si="2"/>
        <v/>
      </c>
      <c r="N24" s="94"/>
    </row>
    <row r="25" spans="1:14" s="8" customFormat="1" ht="15.75" customHeight="1" x14ac:dyDescent="0.2">
      <c r="A25" s="38" t="s">
        <v>110</v>
      </c>
      <c r="B25" s="70"/>
      <c r="C25" s="70" t="s">
        <v>489</v>
      </c>
      <c r="D25" s="70" t="str">
        <f t="shared" ref="D25:M25" si="3">IF(D7="","",ROUND(D7/C7-100%,3))</f>
        <v/>
      </c>
      <c r="E25" s="70" t="str">
        <f t="shared" si="3"/>
        <v/>
      </c>
      <c r="F25" s="70" t="str">
        <f t="shared" si="3"/>
        <v/>
      </c>
      <c r="G25" s="70" t="str">
        <f t="shared" si="3"/>
        <v/>
      </c>
      <c r="H25" s="70" t="str">
        <f t="shared" si="3"/>
        <v/>
      </c>
      <c r="I25" s="70" t="str">
        <f t="shared" si="3"/>
        <v/>
      </c>
      <c r="J25" s="70" t="str">
        <f t="shared" si="3"/>
        <v/>
      </c>
      <c r="K25" s="70" t="str">
        <f t="shared" si="3"/>
        <v/>
      </c>
      <c r="L25" s="70" t="str">
        <f t="shared" si="3"/>
        <v/>
      </c>
      <c r="M25" s="70" t="str">
        <f t="shared" si="3"/>
        <v/>
      </c>
      <c r="N25" s="94"/>
    </row>
    <row r="26" spans="1:14" s="8" customFormat="1" ht="15.75" customHeight="1" x14ac:dyDescent="0.2">
      <c r="A26" s="38" t="s">
        <v>109</v>
      </c>
      <c r="B26" s="70"/>
      <c r="C26" s="70" t="s">
        <v>489</v>
      </c>
      <c r="D26" s="70" t="str">
        <f t="shared" ref="D26:M26" si="4">IF(D8="","",ROUND(D8/C8-100%,3))</f>
        <v/>
      </c>
      <c r="E26" s="70" t="str">
        <f t="shared" si="4"/>
        <v/>
      </c>
      <c r="F26" s="70" t="str">
        <f t="shared" si="4"/>
        <v/>
      </c>
      <c r="G26" s="70" t="str">
        <f t="shared" si="4"/>
        <v/>
      </c>
      <c r="H26" s="70" t="str">
        <f t="shared" si="4"/>
        <v/>
      </c>
      <c r="I26" s="70" t="str">
        <f t="shared" si="4"/>
        <v/>
      </c>
      <c r="J26" s="70" t="str">
        <f t="shared" si="4"/>
        <v/>
      </c>
      <c r="K26" s="70" t="str">
        <f t="shared" si="4"/>
        <v/>
      </c>
      <c r="L26" s="70" t="str">
        <f t="shared" si="4"/>
        <v/>
      </c>
      <c r="M26" s="70" t="str">
        <f t="shared" si="4"/>
        <v/>
      </c>
      <c r="N26" s="94"/>
    </row>
    <row r="27" spans="1:14" s="8" customFormat="1" ht="15.75" customHeight="1" x14ac:dyDescent="0.2">
      <c r="A27" s="38" t="s">
        <v>108</v>
      </c>
      <c r="B27" s="70"/>
      <c r="C27" s="70" t="s">
        <v>489</v>
      </c>
      <c r="D27" s="70" t="str">
        <f t="shared" ref="D27:M27" si="5">IF(D9="","",ROUND(D9/C9-100%,3))</f>
        <v/>
      </c>
      <c r="E27" s="70" t="str">
        <f t="shared" si="5"/>
        <v/>
      </c>
      <c r="F27" s="70" t="str">
        <f t="shared" si="5"/>
        <v/>
      </c>
      <c r="G27" s="70" t="str">
        <f t="shared" si="5"/>
        <v/>
      </c>
      <c r="H27" s="70" t="str">
        <f t="shared" si="5"/>
        <v/>
      </c>
      <c r="I27" s="70" t="str">
        <f t="shared" si="5"/>
        <v/>
      </c>
      <c r="J27" s="70" t="str">
        <f t="shared" si="5"/>
        <v/>
      </c>
      <c r="K27" s="70" t="str">
        <f t="shared" si="5"/>
        <v/>
      </c>
      <c r="L27" s="70" t="str">
        <f t="shared" si="5"/>
        <v/>
      </c>
      <c r="M27" s="70" t="str">
        <f t="shared" si="5"/>
        <v/>
      </c>
      <c r="N27" s="94"/>
    </row>
    <row r="28" spans="1:14" s="8" customFormat="1" ht="15.75" customHeight="1" x14ac:dyDescent="0.2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s="8" customFormat="1" ht="15.75" customHeight="1" x14ac:dyDescent="0.2">
      <c r="A29" s="388" t="s">
        <v>106</v>
      </c>
      <c r="B29" s="305" t="s">
        <v>349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</row>
    <row r="30" spans="1:14" s="8" customFormat="1" ht="15.75" customHeight="1" x14ac:dyDescent="0.2">
      <c r="A30" s="389"/>
      <c r="B30" s="19" t="s">
        <v>17</v>
      </c>
      <c r="C30" s="16" t="s">
        <v>16</v>
      </c>
      <c r="D30" s="16" t="s">
        <v>4</v>
      </c>
      <c r="E30" s="16" t="s">
        <v>5</v>
      </c>
      <c r="F30" s="16" t="s">
        <v>2</v>
      </c>
      <c r="G30" s="16" t="s">
        <v>6</v>
      </c>
      <c r="H30" s="16" t="s">
        <v>7</v>
      </c>
      <c r="I30" s="16" t="s">
        <v>8</v>
      </c>
      <c r="J30" s="16" t="s">
        <v>9</v>
      </c>
      <c r="K30" s="16" t="s">
        <v>10</v>
      </c>
      <c r="L30" s="16" t="s">
        <v>11</v>
      </c>
      <c r="M30" s="16" t="s">
        <v>12</v>
      </c>
    </row>
    <row r="31" spans="1:14" s="8" customFormat="1" ht="15.75" customHeight="1" x14ac:dyDescent="0.2">
      <c r="A31" s="36" t="s">
        <v>13</v>
      </c>
      <c r="B31" s="70"/>
      <c r="C31" s="70">
        <f t="shared" ref="C31:D31" si="6">IF(C14="","",ROUND(C14/B14-100%,3))</f>
        <v>1.9E-2</v>
      </c>
      <c r="D31" s="70">
        <f t="shared" si="6"/>
        <v>0.218</v>
      </c>
      <c r="E31" s="70" t="s">
        <v>489</v>
      </c>
      <c r="F31" s="70" t="s">
        <v>489</v>
      </c>
      <c r="G31" s="70" t="s">
        <v>489</v>
      </c>
      <c r="H31" s="70" t="s">
        <v>489</v>
      </c>
      <c r="I31" s="70" t="s">
        <v>489</v>
      </c>
      <c r="J31" s="70" t="s">
        <v>489</v>
      </c>
      <c r="K31" s="70" t="s">
        <v>489</v>
      </c>
      <c r="L31" s="70" t="s">
        <v>489</v>
      </c>
      <c r="M31" s="70" t="s">
        <v>489</v>
      </c>
      <c r="N31" s="94"/>
    </row>
    <row r="32" spans="1:14" s="8" customFormat="1" ht="15.75" customHeight="1" x14ac:dyDescent="0.2">
      <c r="A32" s="36" t="s">
        <v>111</v>
      </c>
      <c r="B32" s="70"/>
      <c r="C32" s="70">
        <f t="shared" ref="C32:D32" si="7">IF(C15="","",ROUND(C15/B15-100%,3))</f>
        <v>-4.9000000000000002E-2</v>
      </c>
      <c r="D32" s="70">
        <f t="shared" si="7"/>
        <v>0.13900000000000001</v>
      </c>
      <c r="E32" s="70" t="s">
        <v>489</v>
      </c>
      <c r="F32" s="70" t="s">
        <v>489</v>
      </c>
      <c r="G32" s="70" t="s">
        <v>489</v>
      </c>
      <c r="H32" s="70" t="s">
        <v>489</v>
      </c>
      <c r="I32" s="70" t="s">
        <v>489</v>
      </c>
      <c r="J32" s="70" t="s">
        <v>489</v>
      </c>
      <c r="K32" s="70" t="s">
        <v>489</v>
      </c>
      <c r="L32" s="70" t="s">
        <v>489</v>
      </c>
      <c r="M32" s="70" t="s">
        <v>489</v>
      </c>
      <c r="N32" s="94"/>
    </row>
    <row r="33" spans="1:14" s="8" customFormat="1" ht="15.75" customHeight="1" x14ac:dyDescent="0.2">
      <c r="A33" s="38" t="s">
        <v>110</v>
      </c>
      <c r="B33" s="70"/>
      <c r="C33" s="70">
        <f t="shared" ref="C33:D33" si="8">IF(C16="","",ROUND(C16/B16-100%,3))</f>
        <v>-5.3999999999999999E-2</v>
      </c>
      <c r="D33" s="70">
        <f t="shared" si="8"/>
        <v>0.13700000000000001</v>
      </c>
      <c r="E33" s="70" t="s">
        <v>489</v>
      </c>
      <c r="F33" s="70" t="s">
        <v>489</v>
      </c>
      <c r="G33" s="70" t="s">
        <v>489</v>
      </c>
      <c r="H33" s="70" t="s">
        <v>489</v>
      </c>
      <c r="I33" s="70" t="s">
        <v>489</v>
      </c>
      <c r="J33" s="70" t="s">
        <v>489</v>
      </c>
      <c r="K33" s="70" t="s">
        <v>489</v>
      </c>
      <c r="L33" s="70" t="s">
        <v>489</v>
      </c>
      <c r="M33" s="70" t="s">
        <v>489</v>
      </c>
      <c r="N33" s="94"/>
    </row>
    <row r="34" spans="1:14" s="8" customFormat="1" ht="15.75" customHeight="1" x14ac:dyDescent="0.2">
      <c r="A34" s="38" t="s">
        <v>109</v>
      </c>
      <c r="B34" s="70"/>
      <c r="C34" s="70">
        <f t="shared" ref="C34:D34" si="9">IF(C17="","",ROUND(C17/B17-100%,3))</f>
        <v>4.2000000000000003E-2</v>
      </c>
      <c r="D34" s="70">
        <f t="shared" si="9"/>
        <v>0.125</v>
      </c>
      <c r="E34" s="70" t="s">
        <v>489</v>
      </c>
      <c r="F34" s="70" t="s">
        <v>489</v>
      </c>
      <c r="G34" s="70" t="s">
        <v>489</v>
      </c>
      <c r="H34" s="70" t="s">
        <v>489</v>
      </c>
      <c r="I34" s="70" t="s">
        <v>489</v>
      </c>
      <c r="J34" s="70" t="s">
        <v>489</v>
      </c>
      <c r="K34" s="70" t="s">
        <v>489</v>
      </c>
      <c r="L34" s="70" t="s">
        <v>489</v>
      </c>
      <c r="M34" s="70" t="s">
        <v>489</v>
      </c>
      <c r="N34" s="94"/>
    </row>
    <row r="35" spans="1:14" s="8" customFormat="1" ht="15.75" customHeight="1" x14ac:dyDescent="0.2">
      <c r="A35" s="38" t="s">
        <v>108</v>
      </c>
      <c r="B35" s="70"/>
      <c r="C35" s="70">
        <f t="shared" ref="C35:D35" si="10">IF(C18="","",ROUND(C18/B18-100%,3))</f>
        <v>0.104</v>
      </c>
      <c r="D35" s="70">
        <f t="shared" si="10"/>
        <v>0.105</v>
      </c>
      <c r="E35" s="70" t="s">
        <v>489</v>
      </c>
      <c r="F35" s="70" t="s">
        <v>489</v>
      </c>
      <c r="G35" s="70" t="s">
        <v>489</v>
      </c>
      <c r="H35" s="70" t="s">
        <v>489</v>
      </c>
      <c r="I35" s="70" t="s">
        <v>489</v>
      </c>
      <c r="J35" s="70" t="s">
        <v>489</v>
      </c>
      <c r="K35" s="70" t="s">
        <v>489</v>
      </c>
      <c r="L35" s="70" t="s">
        <v>489</v>
      </c>
      <c r="M35" s="70" t="s">
        <v>489</v>
      </c>
      <c r="N35" s="94"/>
    </row>
    <row r="36" spans="1:14" s="8" customFormat="1" ht="15.75" customHeight="1" x14ac:dyDescent="0.2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s="8" customFormat="1" ht="16.5" customHeight="1" x14ac:dyDescent="0.25">
      <c r="A37" s="388" t="s">
        <v>106</v>
      </c>
      <c r="B37" s="286" t="s">
        <v>436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</row>
    <row r="38" spans="1:14" s="8" customFormat="1" ht="15.75" customHeight="1" x14ac:dyDescent="0.2">
      <c r="A38" s="389"/>
      <c r="B38" s="19" t="s">
        <v>17</v>
      </c>
      <c r="C38" s="16" t="s">
        <v>16</v>
      </c>
      <c r="D38" s="16" t="s">
        <v>4</v>
      </c>
      <c r="E38" s="16" t="s">
        <v>5</v>
      </c>
      <c r="F38" s="16" t="s">
        <v>2</v>
      </c>
      <c r="G38" s="16" t="s">
        <v>6</v>
      </c>
      <c r="H38" s="16" t="s">
        <v>7</v>
      </c>
      <c r="I38" s="16" t="s">
        <v>8</v>
      </c>
      <c r="J38" s="16" t="s">
        <v>9</v>
      </c>
      <c r="K38" s="16" t="s">
        <v>10</v>
      </c>
      <c r="L38" s="16" t="s">
        <v>11</v>
      </c>
      <c r="M38" s="16" t="s">
        <v>12</v>
      </c>
      <c r="N38" s="16" t="str">
        <f>[1]Настройки!$B$1 &amp; " мес"</f>
        <v>2 мес</v>
      </c>
    </row>
    <row r="39" spans="1:14" s="8" customFormat="1" ht="15.75" customHeight="1" x14ac:dyDescent="0.2">
      <c r="A39" s="36" t="s">
        <v>13</v>
      </c>
      <c r="B39" s="70" t="s">
        <v>489</v>
      </c>
      <c r="C39" s="70" t="s">
        <v>489</v>
      </c>
      <c r="D39" s="70" t="str">
        <f t="shared" ref="D39:M39" si="11">IF(D5="","",ROUND(D5/D14-100%,3))</f>
        <v/>
      </c>
      <c r="E39" s="70" t="str">
        <f t="shared" si="11"/>
        <v/>
      </c>
      <c r="F39" s="70" t="str">
        <f t="shared" si="11"/>
        <v/>
      </c>
      <c r="G39" s="70" t="str">
        <f t="shared" si="11"/>
        <v/>
      </c>
      <c r="H39" s="70" t="str">
        <f t="shared" si="11"/>
        <v/>
      </c>
      <c r="I39" s="70" t="str">
        <f t="shared" si="11"/>
        <v/>
      </c>
      <c r="J39" s="70" t="str">
        <f t="shared" si="11"/>
        <v/>
      </c>
      <c r="K39" s="70" t="str">
        <f t="shared" si="11"/>
        <v/>
      </c>
      <c r="L39" s="70" t="str">
        <f t="shared" si="11"/>
        <v/>
      </c>
      <c r="M39" s="70" t="str">
        <f t="shared" si="11"/>
        <v/>
      </c>
      <c r="N39" s="70" t="s">
        <v>489</v>
      </c>
    </row>
    <row r="40" spans="1:14" s="8" customFormat="1" ht="15.75" customHeight="1" x14ac:dyDescent="0.2">
      <c r="A40" s="36" t="s">
        <v>111</v>
      </c>
      <c r="B40" s="70" t="s">
        <v>489</v>
      </c>
      <c r="C40" s="70" t="s">
        <v>489</v>
      </c>
      <c r="D40" s="70" t="str">
        <f t="shared" ref="D40:M40" si="12">IF(D6="","",ROUND(D6/D15-100%,3))</f>
        <v/>
      </c>
      <c r="E40" s="70" t="str">
        <f t="shared" si="12"/>
        <v/>
      </c>
      <c r="F40" s="70" t="str">
        <f t="shared" si="12"/>
        <v/>
      </c>
      <c r="G40" s="70" t="str">
        <f t="shared" si="12"/>
        <v/>
      </c>
      <c r="H40" s="70" t="str">
        <f t="shared" si="12"/>
        <v/>
      </c>
      <c r="I40" s="70" t="str">
        <f t="shared" si="12"/>
        <v/>
      </c>
      <c r="J40" s="70" t="str">
        <f t="shared" si="12"/>
        <v/>
      </c>
      <c r="K40" s="70" t="str">
        <f t="shared" si="12"/>
        <v/>
      </c>
      <c r="L40" s="70" t="str">
        <f t="shared" si="12"/>
        <v/>
      </c>
      <c r="M40" s="70" t="str">
        <f t="shared" si="12"/>
        <v/>
      </c>
      <c r="N40" s="70" t="s">
        <v>489</v>
      </c>
    </row>
    <row r="41" spans="1:14" s="8" customFormat="1" ht="15.75" customHeight="1" x14ac:dyDescent="0.2">
      <c r="A41" s="38" t="s">
        <v>110</v>
      </c>
      <c r="B41" s="70" t="s">
        <v>489</v>
      </c>
      <c r="C41" s="70" t="s">
        <v>489</v>
      </c>
      <c r="D41" s="70" t="str">
        <f t="shared" ref="D41:M41" si="13">IF(D7="","",ROUND(D7/D16-100%,3))</f>
        <v/>
      </c>
      <c r="E41" s="70" t="str">
        <f t="shared" si="13"/>
        <v/>
      </c>
      <c r="F41" s="70" t="str">
        <f t="shared" si="13"/>
        <v/>
      </c>
      <c r="G41" s="70" t="str">
        <f t="shared" si="13"/>
        <v/>
      </c>
      <c r="H41" s="70" t="str">
        <f t="shared" si="13"/>
        <v/>
      </c>
      <c r="I41" s="70" t="str">
        <f t="shared" si="13"/>
        <v/>
      </c>
      <c r="J41" s="70" t="str">
        <f t="shared" si="13"/>
        <v/>
      </c>
      <c r="K41" s="70" t="str">
        <f t="shared" si="13"/>
        <v/>
      </c>
      <c r="L41" s="70" t="str">
        <f t="shared" si="13"/>
        <v/>
      </c>
      <c r="M41" s="70" t="str">
        <f t="shared" si="13"/>
        <v/>
      </c>
      <c r="N41" s="70" t="s">
        <v>489</v>
      </c>
    </row>
    <row r="42" spans="1:14" s="8" customFormat="1" ht="15.75" customHeight="1" x14ac:dyDescent="0.2">
      <c r="A42" s="38" t="s">
        <v>109</v>
      </c>
      <c r="B42" s="70" t="s">
        <v>489</v>
      </c>
      <c r="C42" s="70" t="s">
        <v>489</v>
      </c>
      <c r="D42" s="70" t="str">
        <f t="shared" ref="D42:M42" si="14">IF(D8="","",ROUND(D8/D17-100%,3))</f>
        <v/>
      </c>
      <c r="E42" s="70" t="str">
        <f t="shared" si="14"/>
        <v/>
      </c>
      <c r="F42" s="70" t="str">
        <f t="shared" si="14"/>
        <v/>
      </c>
      <c r="G42" s="70" t="str">
        <f t="shared" si="14"/>
        <v/>
      </c>
      <c r="H42" s="70" t="str">
        <f t="shared" si="14"/>
        <v/>
      </c>
      <c r="I42" s="70" t="str">
        <f t="shared" si="14"/>
        <v/>
      </c>
      <c r="J42" s="70" t="str">
        <f t="shared" si="14"/>
        <v/>
      </c>
      <c r="K42" s="70" t="str">
        <f t="shared" si="14"/>
        <v/>
      </c>
      <c r="L42" s="70" t="str">
        <f t="shared" si="14"/>
        <v/>
      </c>
      <c r="M42" s="70" t="str">
        <f t="shared" si="14"/>
        <v/>
      </c>
      <c r="N42" s="70" t="s">
        <v>489</v>
      </c>
    </row>
    <row r="43" spans="1:14" s="8" customFormat="1" ht="15.75" customHeight="1" x14ac:dyDescent="0.2">
      <c r="A43" s="38" t="s">
        <v>108</v>
      </c>
      <c r="B43" s="70" t="s">
        <v>489</v>
      </c>
      <c r="C43" s="70" t="s">
        <v>489</v>
      </c>
      <c r="D43" s="70" t="str">
        <f t="shared" ref="D43:M43" si="15">IF(D9="","",ROUND(D9/D18-100%,3))</f>
        <v/>
      </c>
      <c r="E43" s="70" t="str">
        <f t="shared" si="15"/>
        <v/>
      </c>
      <c r="F43" s="70" t="str">
        <f t="shared" si="15"/>
        <v/>
      </c>
      <c r="G43" s="70" t="str">
        <f t="shared" si="15"/>
        <v/>
      </c>
      <c r="H43" s="70" t="str">
        <f t="shared" si="15"/>
        <v/>
      </c>
      <c r="I43" s="70" t="str">
        <f t="shared" si="15"/>
        <v/>
      </c>
      <c r="J43" s="70" t="str">
        <f t="shared" si="15"/>
        <v/>
      </c>
      <c r="K43" s="70" t="str">
        <f t="shared" si="15"/>
        <v/>
      </c>
      <c r="L43" s="70" t="str">
        <f t="shared" si="15"/>
        <v/>
      </c>
      <c r="M43" s="70" t="str">
        <f t="shared" si="15"/>
        <v/>
      </c>
      <c r="N43" s="70" t="s">
        <v>489</v>
      </c>
    </row>
    <row r="44" spans="1:14" s="8" customFormat="1" ht="15.75" customHeight="1" x14ac:dyDescent="0.2">
      <c r="A44" s="21" t="s">
        <v>348</v>
      </c>
      <c r="B44" s="70" t="s">
        <v>489</v>
      </c>
      <c r="C44" s="70" t="s">
        <v>489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70" t="s">
        <v>489</v>
      </c>
    </row>
    <row r="45" spans="1:14" s="8" customFormat="1" ht="14.25" x14ac:dyDescent="0.2">
      <c r="G45" s="58"/>
      <c r="J45" s="58"/>
    </row>
    <row r="46" spans="1:14" s="8" customFormat="1" ht="15.75" x14ac:dyDescent="0.25">
      <c r="A46" s="388" t="s">
        <v>107</v>
      </c>
      <c r="B46" s="280" t="s">
        <v>418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</row>
    <row r="47" spans="1:14" s="8" customFormat="1" ht="14.25" x14ac:dyDescent="0.2">
      <c r="A47" s="389"/>
      <c r="B47" s="19" t="s">
        <v>17</v>
      </c>
      <c r="C47" s="16" t="s">
        <v>16</v>
      </c>
      <c r="D47" s="16" t="s">
        <v>4</v>
      </c>
      <c r="E47" s="16" t="s">
        <v>5</v>
      </c>
      <c r="F47" s="16" t="s">
        <v>2</v>
      </c>
      <c r="G47" s="16" t="s">
        <v>6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12</v>
      </c>
      <c r="N47" s="16" t="str">
        <f>[1]Настройки!$B$1 &amp; " мес"</f>
        <v>2 мес</v>
      </c>
    </row>
    <row r="48" spans="1:14" s="8" customFormat="1" ht="14.25" x14ac:dyDescent="0.2">
      <c r="A48" s="20" t="s">
        <v>112</v>
      </c>
      <c r="B48" s="10" t="s">
        <v>489</v>
      </c>
      <c r="C48" s="10" t="s">
        <v>489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 t="s">
        <v>489</v>
      </c>
    </row>
    <row r="49" spans="1:15" s="8" customFormat="1" ht="14.25" x14ac:dyDescent="0.2">
      <c r="A49" s="72" t="s">
        <v>114</v>
      </c>
      <c r="B49" s="73" t="s">
        <v>489</v>
      </c>
      <c r="C49" s="73" t="s">
        <v>489</v>
      </c>
      <c r="D49" s="73" t="str">
        <f t="shared" ref="D49:M49" si="16">IF(D48="","",ROUND(D48/D10,3))</f>
        <v/>
      </c>
      <c r="E49" s="73" t="str">
        <f t="shared" si="16"/>
        <v/>
      </c>
      <c r="F49" s="73" t="str">
        <f t="shared" si="16"/>
        <v/>
      </c>
      <c r="G49" s="73" t="str">
        <f t="shared" si="16"/>
        <v/>
      </c>
      <c r="H49" s="73" t="str">
        <f t="shared" si="16"/>
        <v/>
      </c>
      <c r="I49" s="73" t="str">
        <f t="shared" si="16"/>
        <v/>
      </c>
      <c r="J49" s="73" t="str">
        <f t="shared" si="16"/>
        <v/>
      </c>
      <c r="K49" s="73" t="str">
        <f t="shared" si="16"/>
        <v/>
      </c>
      <c r="L49" s="73" t="str">
        <f t="shared" si="16"/>
        <v/>
      </c>
      <c r="M49" s="73" t="str">
        <f t="shared" si="16"/>
        <v/>
      </c>
      <c r="N49" s="73" t="s">
        <v>489</v>
      </c>
    </row>
    <row r="50" spans="1:15" s="8" customFormat="1" ht="14.25" x14ac:dyDescent="0.2">
      <c r="A50" s="20" t="s">
        <v>113</v>
      </c>
      <c r="B50" s="10" t="s">
        <v>489</v>
      </c>
      <c r="C50" s="10" t="s">
        <v>489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 t="s">
        <v>489</v>
      </c>
    </row>
    <row r="51" spans="1:15" s="8" customFormat="1" ht="14.25" x14ac:dyDescent="0.2">
      <c r="A51" s="72" t="s">
        <v>115</v>
      </c>
      <c r="B51" s="73" t="s">
        <v>489</v>
      </c>
      <c r="C51" s="73" t="s">
        <v>489</v>
      </c>
      <c r="D51" s="73" t="str">
        <f t="shared" ref="D51:M51" si="17">IF(D50="","",ROUND(D50/D10,3))</f>
        <v/>
      </c>
      <c r="E51" s="73" t="str">
        <f t="shared" si="17"/>
        <v/>
      </c>
      <c r="F51" s="73" t="str">
        <f t="shared" si="17"/>
        <v/>
      </c>
      <c r="G51" s="73" t="str">
        <f t="shared" si="17"/>
        <v/>
      </c>
      <c r="H51" s="73" t="str">
        <f t="shared" si="17"/>
        <v/>
      </c>
      <c r="I51" s="73" t="str">
        <f t="shared" si="17"/>
        <v/>
      </c>
      <c r="J51" s="73" t="str">
        <f t="shared" si="17"/>
        <v/>
      </c>
      <c r="K51" s="73" t="str">
        <f t="shared" si="17"/>
        <v/>
      </c>
      <c r="L51" s="73" t="str">
        <f t="shared" si="17"/>
        <v/>
      </c>
      <c r="M51" s="73" t="str">
        <f t="shared" si="17"/>
        <v/>
      </c>
      <c r="N51" s="73" t="s">
        <v>489</v>
      </c>
    </row>
    <row r="52" spans="1:15" s="8" customFormat="1" ht="15.75" x14ac:dyDescent="0.2">
      <c r="A52" s="21" t="s">
        <v>15</v>
      </c>
      <c r="B52" s="14" t="s">
        <v>489</v>
      </c>
      <c r="C52" s="14" t="s">
        <v>489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 t="s">
        <v>489</v>
      </c>
    </row>
    <row r="53" spans="1:15" s="8" customFormat="1" ht="14.25" x14ac:dyDescent="0.2">
      <c r="G53" s="58"/>
      <c r="J53" s="58"/>
    </row>
    <row r="54" spans="1:15" s="8" customFormat="1" ht="15.75" customHeight="1" x14ac:dyDescent="0.25">
      <c r="A54" s="388" t="s">
        <v>107</v>
      </c>
      <c r="B54" s="280" t="s">
        <v>18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</row>
    <row r="55" spans="1:15" s="8" customFormat="1" ht="14.25" x14ac:dyDescent="0.2">
      <c r="A55" s="389"/>
      <c r="B55" s="19" t="s">
        <v>17</v>
      </c>
      <c r="C55" s="16" t="s">
        <v>16</v>
      </c>
      <c r="D55" s="16" t="s">
        <v>4</v>
      </c>
      <c r="E55" s="16" t="s">
        <v>5</v>
      </c>
      <c r="F55" s="16" t="s">
        <v>2</v>
      </c>
      <c r="G55" s="16" t="s">
        <v>6</v>
      </c>
      <c r="H55" s="16" t="s">
        <v>7</v>
      </c>
      <c r="I55" s="16" t="s">
        <v>8</v>
      </c>
      <c r="J55" s="16" t="s">
        <v>9</v>
      </c>
      <c r="K55" s="16" t="s">
        <v>10</v>
      </c>
      <c r="L55" s="16" t="s">
        <v>11</v>
      </c>
      <c r="M55" s="16" t="s">
        <v>12</v>
      </c>
      <c r="N55" s="16" t="str">
        <f>[1]Настройки!$B$1 &amp; " мес"</f>
        <v>2 мес</v>
      </c>
    </row>
    <row r="56" spans="1:15" s="8" customFormat="1" ht="14.25" x14ac:dyDescent="0.2">
      <c r="A56" s="20" t="s">
        <v>112</v>
      </c>
      <c r="B56" s="10">
        <v>31.853999999999999</v>
      </c>
      <c r="C56" s="10">
        <v>31.631</v>
      </c>
      <c r="D56" s="10">
        <v>35.203000000000003</v>
      </c>
      <c r="E56" s="10" t="s">
        <v>489</v>
      </c>
      <c r="F56" s="10" t="s">
        <v>489</v>
      </c>
      <c r="G56" s="10" t="s">
        <v>489</v>
      </c>
      <c r="H56" s="10" t="s">
        <v>489</v>
      </c>
      <c r="I56" s="10" t="s">
        <v>489</v>
      </c>
      <c r="J56" s="10" t="s">
        <v>489</v>
      </c>
      <c r="K56" s="10" t="s">
        <v>489</v>
      </c>
      <c r="L56" s="10" t="s">
        <v>489</v>
      </c>
      <c r="M56" s="10" t="s">
        <v>489</v>
      </c>
      <c r="N56" s="10" t="s">
        <v>489</v>
      </c>
      <c r="O56" s="71"/>
    </row>
    <row r="57" spans="1:15" s="8" customFormat="1" ht="14.25" x14ac:dyDescent="0.2">
      <c r="A57" s="72" t="s">
        <v>114</v>
      </c>
      <c r="B57" s="73">
        <f t="shared" ref="B57:D57" si="18">IF(B56="","",ROUND(B56/B19,3))</f>
        <v>0.84699999999999998</v>
      </c>
      <c r="C57" s="73">
        <f t="shared" si="18"/>
        <v>0.82699999999999996</v>
      </c>
      <c r="D57" s="73">
        <f t="shared" si="18"/>
        <v>0.80400000000000005</v>
      </c>
      <c r="E57" s="73" t="s">
        <v>489</v>
      </c>
      <c r="F57" s="73" t="s">
        <v>489</v>
      </c>
      <c r="G57" s="73" t="s">
        <v>489</v>
      </c>
      <c r="H57" s="73" t="s">
        <v>489</v>
      </c>
      <c r="I57" s="73" t="s">
        <v>489</v>
      </c>
      <c r="J57" s="73" t="s">
        <v>489</v>
      </c>
      <c r="K57" s="73" t="s">
        <v>489</v>
      </c>
      <c r="L57" s="73" t="s">
        <v>489</v>
      </c>
      <c r="M57" s="73" t="s">
        <v>489</v>
      </c>
      <c r="N57" s="73" t="s">
        <v>489</v>
      </c>
    </row>
    <row r="58" spans="1:15" s="8" customFormat="1" ht="14.25" x14ac:dyDescent="0.2">
      <c r="A58" s="20" t="s">
        <v>113</v>
      </c>
      <c r="B58" s="10">
        <v>5.7389999999999999</v>
      </c>
      <c r="C58" s="10">
        <v>6.5979999999999999</v>
      </c>
      <c r="D58" s="10">
        <v>8.5779999999999994</v>
      </c>
      <c r="E58" s="10" t="s">
        <v>489</v>
      </c>
      <c r="F58" s="10" t="s">
        <v>489</v>
      </c>
      <c r="G58" s="10" t="s">
        <v>489</v>
      </c>
      <c r="H58" s="10" t="s">
        <v>489</v>
      </c>
      <c r="I58" s="10" t="s">
        <v>489</v>
      </c>
      <c r="J58" s="10" t="s">
        <v>489</v>
      </c>
      <c r="K58" s="10" t="s">
        <v>489</v>
      </c>
      <c r="L58" s="10" t="s">
        <v>489</v>
      </c>
      <c r="M58" s="10" t="s">
        <v>489</v>
      </c>
      <c r="N58" s="10" t="s">
        <v>489</v>
      </c>
      <c r="O58" s="71"/>
    </row>
    <row r="59" spans="1:15" s="8" customFormat="1" ht="14.25" x14ac:dyDescent="0.2">
      <c r="A59" s="72" t="s">
        <v>115</v>
      </c>
      <c r="B59" s="73">
        <f t="shared" ref="B59:D59" si="19">IF(B58="","",ROUND(B58/B19,3))</f>
        <v>0.153</v>
      </c>
      <c r="C59" s="73">
        <f t="shared" si="19"/>
        <v>0.17299999999999999</v>
      </c>
      <c r="D59" s="73">
        <f t="shared" si="19"/>
        <v>0.19600000000000001</v>
      </c>
      <c r="E59" s="73" t="s">
        <v>489</v>
      </c>
      <c r="F59" s="73" t="s">
        <v>489</v>
      </c>
      <c r="G59" s="73" t="s">
        <v>489</v>
      </c>
      <c r="H59" s="73" t="s">
        <v>489</v>
      </c>
      <c r="I59" s="73" t="s">
        <v>489</v>
      </c>
      <c r="J59" s="73" t="s">
        <v>489</v>
      </c>
      <c r="K59" s="73" t="s">
        <v>489</v>
      </c>
      <c r="L59" s="73" t="s">
        <v>489</v>
      </c>
      <c r="M59" s="73" t="s">
        <v>489</v>
      </c>
      <c r="N59" s="73" t="s">
        <v>489</v>
      </c>
    </row>
    <row r="60" spans="1:15" s="8" customFormat="1" ht="15.75" x14ac:dyDescent="0.2">
      <c r="A60" s="21" t="s">
        <v>15</v>
      </c>
      <c r="B60" s="14">
        <f>B58+B56</f>
        <v>37.592999999999996</v>
      </c>
      <c r="C60" s="14">
        <f t="shared" ref="C60:D60" si="20">C58+C56</f>
        <v>38.228999999999999</v>
      </c>
      <c r="D60" s="14">
        <f t="shared" si="20"/>
        <v>43.781000000000006</v>
      </c>
      <c r="E60" s="14" t="s">
        <v>489</v>
      </c>
      <c r="F60" s="14" t="s">
        <v>489</v>
      </c>
      <c r="G60" s="14" t="s">
        <v>489</v>
      </c>
      <c r="H60" s="14" t="s">
        <v>489</v>
      </c>
      <c r="I60" s="14" t="s">
        <v>489</v>
      </c>
      <c r="J60" s="14" t="s">
        <v>489</v>
      </c>
      <c r="K60" s="14" t="s">
        <v>489</v>
      </c>
      <c r="L60" s="14" t="s">
        <v>489</v>
      </c>
      <c r="M60" s="14" t="s">
        <v>489</v>
      </c>
      <c r="N60" s="14" t="s">
        <v>489</v>
      </c>
    </row>
    <row r="61" spans="1:15" s="8" customFormat="1" ht="14.25" x14ac:dyDescent="0.2"/>
    <row r="62" spans="1:15" s="8" customFormat="1" ht="15.75" customHeight="1" x14ac:dyDescent="0.25">
      <c r="A62" s="388" t="s">
        <v>107</v>
      </c>
      <c r="B62" s="280" t="s">
        <v>26</v>
      </c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</row>
    <row r="63" spans="1:15" s="8" customFormat="1" ht="14.25" x14ac:dyDescent="0.2">
      <c r="A63" s="389"/>
      <c r="B63" s="19" t="s">
        <v>17</v>
      </c>
      <c r="C63" s="16" t="s">
        <v>16</v>
      </c>
      <c r="D63" s="16" t="s">
        <v>4</v>
      </c>
      <c r="E63" s="16" t="s">
        <v>5</v>
      </c>
      <c r="F63" s="16" t="s">
        <v>2</v>
      </c>
      <c r="G63" s="16" t="s">
        <v>6</v>
      </c>
      <c r="H63" s="16" t="s">
        <v>7</v>
      </c>
      <c r="I63" s="16" t="s">
        <v>8</v>
      </c>
      <c r="J63" s="16" t="s">
        <v>9</v>
      </c>
      <c r="K63" s="16" t="s">
        <v>10</v>
      </c>
      <c r="L63" s="16" t="s">
        <v>11</v>
      </c>
      <c r="M63" s="16" t="s">
        <v>12</v>
      </c>
      <c r="N63" s="16" t="str">
        <f>[1]Настройки!$B$1 &amp; " мес"</f>
        <v>2 мес</v>
      </c>
    </row>
    <row r="64" spans="1:15" s="8" customFormat="1" ht="14.25" x14ac:dyDescent="0.2">
      <c r="A64" s="20" t="s">
        <v>112</v>
      </c>
      <c r="B64" s="10" t="s">
        <v>489</v>
      </c>
      <c r="C64" s="10" t="s">
        <v>489</v>
      </c>
      <c r="D64" s="10" t="s">
        <v>489</v>
      </c>
      <c r="E64" s="10" t="s">
        <v>489</v>
      </c>
      <c r="F64" s="10" t="s">
        <v>489</v>
      </c>
      <c r="G64" s="10" t="s">
        <v>489</v>
      </c>
      <c r="H64" s="10" t="s">
        <v>489</v>
      </c>
      <c r="I64" s="10" t="s">
        <v>489</v>
      </c>
      <c r="J64" s="10" t="s">
        <v>489</v>
      </c>
      <c r="K64" s="10" t="s">
        <v>489</v>
      </c>
      <c r="L64" s="10" t="s">
        <v>489</v>
      </c>
      <c r="M64" s="10" t="s">
        <v>489</v>
      </c>
      <c r="N64" s="10" t="s">
        <v>489</v>
      </c>
    </row>
    <row r="65" spans="1:16" s="8" customFormat="1" ht="14.25" x14ac:dyDescent="0.2">
      <c r="A65" s="72" t="s">
        <v>114</v>
      </c>
      <c r="B65" s="73" t="s">
        <v>489</v>
      </c>
      <c r="C65" s="73" t="s">
        <v>489</v>
      </c>
      <c r="D65" s="73" t="s">
        <v>489</v>
      </c>
      <c r="E65" s="73" t="s">
        <v>489</v>
      </c>
      <c r="F65" s="73" t="s">
        <v>489</v>
      </c>
      <c r="G65" s="73" t="s">
        <v>489</v>
      </c>
      <c r="H65" s="73" t="s">
        <v>489</v>
      </c>
      <c r="I65" s="73" t="s">
        <v>489</v>
      </c>
      <c r="J65" s="73" t="s">
        <v>489</v>
      </c>
      <c r="K65" s="73" t="s">
        <v>489</v>
      </c>
      <c r="L65" s="73" t="s">
        <v>489</v>
      </c>
      <c r="M65" s="73" t="s">
        <v>489</v>
      </c>
      <c r="N65" s="73" t="s">
        <v>489</v>
      </c>
    </row>
    <row r="66" spans="1:16" s="8" customFormat="1" ht="14.25" x14ac:dyDescent="0.2">
      <c r="A66" s="20" t="s">
        <v>113</v>
      </c>
      <c r="B66" s="10" t="s">
        <v>489</v>
      </c>
      <c r="C66" s="10" t="s">
        <v>489</v>
      </c>
      <c r="D66" s="10" t="s">
        <v>489</v>
      </c>
      <c r="E66" s="10" t="s">
        <v>489</v>
      </c>
      <c r="F66" s="10" t="s">
        <v>489</v>
      </c>
      <c r="G66" s="10" t="s">
        <v>489</v>
      </c>
      <c r="H66" s="10" t="s">
        <v>489</v>
      </c>
      <c r="I66" s="10" t="s">
        <v>489</v>
      </c>
      <c r="J66" s="10" t="s">
        <v>489</v>
      </c>
      <c r="K66" s="10" t="s">
        <v>489</v>
      </c>
      <c r="L66" s="10" t="s">
        <v>489</v>
      </c>
      <c r="M66" s="10" t="s">
        <v>489</v>
      </c>
      <c r="N66" s="10" t="s">
        <v>489</v>
      </c>
    </row>
    <row r="67" spans="1:16" s="8" customFormat="1" ht="14.25" x14ac:dyDescent="0.2">
      <c r="A67" s="72" t="s">
        <v>115</v>
      </c>
      <c r="B67" s="73" t="s">
        <v>489</v>
      </c>
      <c r="C67" s="73" t="s">
        <v>489</v>
      </c>
      <c r="D67" s="73" t="s">
        <v>489</v>
      </c>
      <c r="E67" s="73" t="s">
        <v>489</v>
      </c>
      <c r="F67" s="73" t="s">
        <v>489</v>
      </c>
      <c r="G67" s="73" t="s">
        <v>489</v>
      </c>
      <c r="H67" s="73" t="s">
        <v>489</v>
      </c>
      <c r="I67" s="73" t="s">
        <v>489</v>
      </c>
      <c r="J67" s="73" t="s">
        <v>489</v>
      </c>
      <c r="K67" s="73" t="s">
        <v>489</v>
      </c>
      <c r="L67" s="73" t="s">
        <v>489</v>
      </c>
      <c r="M67" s="73" t="s">
        <v>489</v>
      </c>
      <c r="N67" s="73" t="s">
        <v>489</v>
      </c>
    </row>
    <row r="68" spans="1:16" s="8" customFormat="1" ht="15.75" x14ac:dyDescent="0.2">
      <c r="A68" s="21" t="s">
        <v>15</v>
      </c>
      <c r="B68" s="14" t="s">
        <v>489</v>
      </c>
      <c r="C68" s="14" t="s">
        <v>489</v>
      </c>
      <c r="D68" s="14" t="s">
        <v>489</v>
      </c>
      <c r="E68" s="14" t="s">
        <v>489</v>
      </c>
      <c r="F68" s="14" t="s">
        <v>489</v>
      </c>
      <c r="G68" s="14" t="s">
        <v>489</v>
      </c>
      <c r="H68" s="14" t="s">
        <v>489</v>
      </c>
      <c r="I68" s="14" t="s">
        <v>489</v>
      </c>
      <c r="J68" s="14" t="s">
        <v>489</v>
      </c>
      <c r="K68" s="14" t="s">
        <v>489</v>
      </c>
      <c r="L68" s="14" t="s">
        <v>489</v>
      </c>
      <c r="M68" s="14" t="s">
        <v>489</v>
      </c>
      <c r="N68" s="14" t="s">
        <v>489</v>
      </c>
    </row>
    <row r="69" spans="1:16" s="8" customFormat="1" ht="14.25" x14ac:dyDescent="0.2">
      <c r="K69" s="74"/>
    </row>
    <row r="70" spans="1:16" s="8" customFormat="1" ht="22.5" customHeight="1" x14ac:dyDescent="0.2">
      <c r="A70" s="388" t="s">
        <v>107</v>
      </c>
      <c r="B70" s="302" t="s">
        <v>438</v>
      </c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4"/>
    </row>
    <row r="71" spans="1:16" s="8" customFormat="1" ht="22.5" customHeight="1" x14ac:dyDescent="0.2">
      <c r="A71" s="389"/>
      <c r="B71" s="19" t="s">
        <v>17</v>
      </c>
      <c r="C71" s="16" t="s">
        <v>16</v>
      </c>
      <c r="D71" s="16" t="s">
        <v>4</v>
      </c>
      <c r="E71" s="16" t="s">
        <v>5</v>
      </c>
      <c r="F71" s="16" t="s">
        <v>2</v>
      </c>
      <c r="G71" s="16" t="s">
        <v>6</v>
      </c>
      <c r="H71" s="16" t="s">
        <v>7</v>
      </c>
      <c r="I71" s="16" t="s">
        <v>8</v>
      </c>
      <c r="J71" s="16" t="s">
        <v>9</v>
      </c>
      <c r="K71" s="16" t="s">
        <v>10</v>
      </c>
      <c r="L71" s="16" t="s">
        <v>11</v>
      </c>
      <c r="M71" s="16" t="s">
        <v>12</v>
      </c>
    </row>
    <row r="72" spans="1:16" s="8" customFormat="1" ht="22.5" customHeight="1" x14ac:dyDescent="0.2">
      <c r="A72" s="20" t="s">
        <v>112</v>
      </c>
      <c r="B72" s="105"/>
      <c r="C72" s="105" t="s">
        <v>489</v>
      </c>
      <c r="D72" s="105" t="str">
        <f t="shared" ref="D72:M72" si="21">IF(D48="","",ROUND(D48/C48-100%,3))</f>
        <v/>
      </c>
      <c r="E72" s="105" t="str">
        <f t="shared" si="21"/>
        <v/>
      </c>
      <c r="F72" s="105" t="str">
        <f t="shared" si="21"/>
        <v/>
      </c>
      <c r="G72" s="105" t="str">
        <f t="shared" si="21"/>
        <v/>
      </c>
      <c r="H72" s="105" t="str">
        <f t="shared" si="21"/>
        <v/>
      </c>
      <c r="I72" s="105" t="str">
        <f t="shared" si="21"/>
        <v/>
      </c>
      <c r="J72" s="105" t="str">
        <f t="shared" si="21"/>
        <v/>
      </c>
      <c r="K72" s="105" t="str">
        <f t="shared" si="21"/>
        <v/>
      </c>
      <c r="L72" s="105" t="str">
        <f t="shared" si="21"/>
        <v/>
      </c>
      <c r="M72" s="105" t="str">
        <f t="shared" si="21"/>
        <v/>
      </c>
    </row>
    <row r="73" spans="1:16" s="8" customFormat="1" ht="22.5" customHeight="1" x14ac:dyDescent="0.2">
      <c r="A73" s="20" t="s">
        <v>113</v>
      </c>
      <c r="B73" s="105"/>
      <c r="C73" s="105" t="s">
        <v>489</v>
      </c>
      <c r="D73" s="105" t="str">
        <f t="shared" ref="D73:M73" si="22">IF(D50="","",ROUND(D50/C50-100%,3))</f>
        <v/>
      </c>
      <c r="E73" s="105" t="str">
        <f t="shared" si="22"/>
        <v/>
      </c>
      <c r="F73" s="105" t="str">
        <f t="shared" si="22"/>
        <v/>
      </c>
      <c r="G73" s="105" t="str">
        <f t="shared" si="22"/>
        <v/>
      </c>
      <c r="H73" s="105" t="str">
        <f t="shared" si="22"/>
        <v/>
      </c>
      <c r="I73" s="105" t="str">
        <f t="shared" si="22"/>
        <v/>
      </c>
      <c r="J73" s="105" t="str">
        <f t="shared" si="22"/>
        <v/>
      </c>
      <c r="K73" s="105" t="str">
        <f t="shared" si="22"/>
        <v/>
      </c>
      <c r="L73" s="105" t="str">
        <f t="shared" si="22"/>
        <v/>
      </c>
      <c r="M73" s="105" t="str">
        <f t="shared" si="22"/>
        <v/>
      </c>
    </row>
    <row r="74" spans="1:16" s="8" customFormat="1" ht="14.25" x14ac:dyDescent="0.2">
      <c r="K74" s="74"/>
    </row>
    <row r="75" spans="1:16" ht="22.5" customHeight="1" x14ac:dyDescent="0.25">
      <c r="A75" s="388" t="s">
        <v>107</v>
      </c>
      <c r="B75" s="302" t="s">
        <v>349</v>
      </c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4"/>
      <c r="P75" s="95"/>
    </row>
    <row r="76" spans="1:16" ht="22.5" customHeight="1" x14ac:dyDescent="0.25">
      <c r="A76" s="389"/>
      <c r="B76" s="19" t="s">
        <v>17</v>
      </c>
      <c r="C76" s="16" t="s">
        <v>16</v>
      </c>
      <c r="D76" s="16" t="s">
        <v>4</v>
      </c>
      <c r="E76" s="16" t="s">
        <v>5</v>
      </c>
      <c r="F76" s="16" t="s">
        <v>2</v>
      </c>
      <c r="G76" s="16" t="s">
        <v>6</v>
      </c>
      <c r="H76" s="16" t="s">
        <v>7</v>
      </c>
      <c r="I76" s="16" t="s">
        <v>8</v>
      </c>
      <c r="J76" s="16" t="s">
        <v>9</v>
      </c>
      <c r="K76" s="16" t="s">
        <v>10</v>
      </c>
      <c r="L76" s="16" t="s">
        <v>11</v>
      </c>
      <c r="M76" s="16" t="s">
        <v>12</v>
      </c>
      <c r="P76" s="95"/>
    </row>
    <row r="77" spans="1:16" ht="22.5" customHeight="1" x14ac:dyDescent="0.25">
      <c r="A77" s="20" t="s">
        <v>112</v>
      </c>
      <c r="B77" s="105"/>
      <c r="C77" s="105">
        <f>IF(C56="","",ROUND(C56/B56-100%,3))</f>
        <v>-7.0000000000000001E-3</v>
      </c>
      <c r="D77" s="105">
        <f t="shared" ref="D77" si="23">IF(D56="","",ROUND(D56/C56-100%,3))</f>
        <v>0.113</v>
      </c>
      <c r="E77" s="105" t="s">
        <v>489</v>
      </c>
      <c r="F77" s="105" t="s">
        <v>489</v>
      </c>
      <c r="G77" s="105" t="s">
        <v>489</v>
      </c>
      <c r="H77" s="105" t="s">
        <v>489</v>
      </c>
      <c r="I77" s="105" t="s">
        <v>489</v>
      </c>
      <c r="J77" s="105" t="s">
        <v>489</v>
      </c>
      <c r="K77" s="105" t="s">
        <v>489</v>
      </c>
      <c r="L77" s="105" t="s">
        <v>489</v>
      </c>
      <c r="M77" s="105" t="s">
        <v>489</v>
      </c>
      <c r="P77" s="95"/>
    </row>
    <row r="78" spans="1:16" ht="22.5" customHeight="1" x14ac:dyDescent="0.25">
      <c r="A78" s="20" t="s">
        <v>113</v>
      </c>
      <c r="B78" s="105"/>
      <c r="C78" s="105">
        <f>IF(C58="","",ROUND(C58/B58-100%,3))</f>
        <v>0.15</v>
      </c>
      <c r="D78" s="105">
        <f t="shared" ref="D78" si="24">IF(D58="","",ROUND(D58/C58-100%,3))</f>
        <v>0.3</v>
      </c>
      <c r="E78" s="105" t="s">
        <v>489</v>
      </c>
      <c r="F78" s="105" t="s">
        <v>489</v>
      </c>
      <c r="G78" s="105" t="s">
        <v>489</v>
      </c>
      <c r="H78" s="105" t="s">
        <v>489</v>
      </c>
      <c r="I78" s="105" t="s">
        <v>489</v>
      </c>
      <c r="J78" s="105" t="s">
        <v>489</v>
      </c>
      <c r="K78" s="105" t="s">
        <v>489</v>
      </c>
      <c r="L78" s="105" t="s">
        <v>489</v>
      </c>
      <c r="M78" s="105" t="s">
        <v>489</v>
      </c>
      <c r="P78" s="95"/>
    </row>
    <row r="79" spans="1:16" s="8" customFormat="1" ht="14.25" x14ac:dyDescent="0.2">
      <c r="K79" s="74"/>
    </row>
    <row r="80" spans="1:16" s="8" customFormat="1" ht="15.75" x14ac:dyDescent="0.25">
      <c r="A80" s="388" t="s">
        <v>1</v>
      </c>
      <c r="B80" s="288" t="s">
        <v>436</v>
      </c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</row>
    <row r="81" spans="1:15" s="8" customFormat="1" ht="14.25" x14ac:dyDescent="0.2">
      <c r="A81" s="389"/>
      <c r="B81" s="19" t="s">
        <v>17</v>
      </c>
      <c r="C81" s="16" t="s">
        <v>16</v>
      </c>
      <c r="D81" s="16" t="s">
        <v>4</v>
      </c>
      <c r="E81" s="16" t="s">
        <v>5</v>
      </c>
      <c r="F81" s="16" t="s">
        <v>2</v>
      </c>
      <c r="G81" s="16" t="s">
        <v>6</v>
      </c>
      <c r="H81" s="16" t="s">
        <v>7</v>
      </c>
      <c r="I81" s="16" t="s">
        <v>8</v>
      </c>
      <c r="J81" s="16" t="s">
        <v>9</v>
      </c>
      <c r="K81" s="16" t="s">
        <v>10</v>
      </c>
      <c r="L81" s="16" t="s">
        <v>11</v>
      </c>
      <c r="M81" s="16" t="s">
        <v>12</v>
      </c>
      <c r="N81" s="16" t="str">
        <f>[1]Настройки!$B$1 &amp; " мес"</f>
        <v>2 мес</v>
      </c>
    </row>
    <row r="82" spans="1:15" s="8" customFormat="1" ht="14.25" x14ac:dyDescent="0.2">
      <c r="A82" s="38" t="s">
        <v>350</v>
      </c>
      <c r="B82" s="70" t="s">
        <v>489</v>
      </c>
      <c r="C82" s="70" t="s">
        <v>489</v>
      </c>
      <c r="D82" s="70" t="str">
        <f t="shared" ref="D82:M82" si="25">IF(D48="","",ROUND(D48/D56-100%,3))</f>
        <v/>
      </c>
      <c r="E82" s="70" t="str">
        <f t="shared" si="25"/>
        <v/>
      </c>
      <c r="F82" s="70" t="str">
        <f t="shared" si="25"/>
        <v/>
      </c>
      <c r="G82" s="70" t="str">
        <f t="shared" si="25"/>
        <v/>
      </c>
      <c r="H82" s="70" t="str">
        <f t="shared" si="25"/>
        <v/>
      </c>
      <c r="I82" s="70" t="str">
        <f t="shared" si="25"/>
        <v/>
      </c>
      <c r="J82" s="70" t="str">
        <f t="shared" si="25"/>
        <v/>
      </c>
      <c r="K82" s="70" t="str">
        <f t="shared" si="25"/>
        <v/>
      </c>
      <c r="L82" s="70" t="str">
        <f t="shared" si="25"/>
        <v/>
      </c>
      <c r="M82" s="70" t="str">
        <f t="shared" si="25"/>
        <v/>
      </c>
      <c r="N82" s="70" t="s">
        <v>489</v>
      </c>
    </row>
    <row r="83" spans="1:15" s="8" customFormat="1" ht="14.25" x14ac:dyDescent="0.2">
      <c r="A83" s="75" t="s">
        <v>351</v>
      </c>
      <c r="B83" s="76" t="s">
        <v>489</v>
      </c>
      <c r="C83" s="76" t="s">
        <v>489</v>
      </c>
      <c r="D83" s="76" t="str">
        <f t="shared" ref="D83:J83" si="26">IF(D49="","",(ROUND(D49-D57,3)*100))</f>
        <v/>
      </c>
      <c r="E83" s="76" t="str">
        <f t="shared" si="26"/>
        <v/>
      </c>
      <c r="F83" s="76" t="str">
        <f t="shared" si="26"/>
        <v/>
      </c>
      <c r="G83" s="76" t="str">
        <f t="shared" si="26"/>
        <v/>
      </c>
      <c r="H83" s="76" t="str">
        <f t="shared" si="26"/>
        <v/>
      </c>
      <c r="I83" s="76" t="str">
        <f t="shared" si="26"/>
        <v/>
      </c>
      <c r="J83" s="76" t="str">
        <f t="shared" si="26"/>
        <v/>
      </c>
      <c r="K83" s="76" t="str">
        <f>IF(K49="","",(ROUND(K49-K57,3)*100))</f>
        <v/>
      </c>
      <c r="L83" s="76" t="str">
        <f t="shared" ref="L83:M83" si="27">IF(L49="","",(ROUND(L49-L57,3)*100))</f>
        <v/>
      </c>
      <c r="M83" s="76" t="str">
        <f t="shared" si="27"/>
        <v/>
      </c>
      <c r="N83" s="76" t="s">
        <v>489</v>
      </c>
    </row>
    <row r="84" spans="1:15" s="8" customFormat="1" ht="14.25" x14ac:dyDescent="0.2">
      <c r="A84" s="38" t="s">
        <v>352</v>
      </c>
      <c r="B84" s="70" t="s">
        <v>489</v>
      </c>
      <c r="C84" s="70" t="s">
        <v>489</v>
      </c>
      <c r="D84" s="70" t="str">
        <f t="shared" ref="D84:M84" si="28">IF(D50="","",ROUND(D50/D58-100%,3))</f>
        <v/>
      </c>
      <c r="E84" s="70" t="str">
        <f t="shared" si="28"/>
        <v/>
      </c>
      <c r="F84" s="70" t="str">
        <f t="shared" si="28"/>
        <v/>
      </c>
      <c r="G84" s="70" t="str">
        <f t="shared" si="28"/>
        <v/>
      </c>
      <c r="H84" s="70" t="str">
        <f t="shared" si="28"/>
        <v/>
      </c>
      <c r="I84" s="70" t="str">
        <f t="shared" si="28"/>
        <v/>
      </c>
      <c r="J84" s="70" t="str">
        <f t="shared" si="28"/>
        <v/>
      </c>
      <c r="K84" s="70" t="str">
        <f t="shared" si="28"/>
        <v/>
      </c>
      <c r="L84" s="70" t="str">
        <f t="shared" si="28"/>
        <v/>
      </c>
      <c r="M84" s="70" t="str">
        <f t="shared" si="28"/>
        <v/>
      </c>
      <c r="N84" s="70" t="s">
        <v>489</v>
      </c>
    </row>
    <row r="85" spans="1:15" s="8" customFormat="1" ht="14.25" x14ac:dyDescent="0.2">
      <c r="A85" s="78" t="s">
        <v>353</v>
      </c>
      <c r="B85" s="147" t="s">
        <v>489</v>
      </c>
      <c r="C85" s="147" t="s">
        <v>489</v>
      </c>
      <c r="D85" s="147" t="str">
        <f t="shared" ref="D85:M85" si="29">IF(D51="","",(ROUND(D51-D59,3)*100))</f>
        <v/>
      </c>
      <c r="E85" s="147" t="str">
        <f t="shared" si="29"/>
        <v/>
      </c>
      <c r="F85" s="147" t="str">
        <f t="shared" si="29"/>
        <v/>
      </c>
      <c r="G85" s="147" t="str">
        <f t="shared" si="29"/>
        <v/>
      </c>
      <c r="H85" s="147" t="str">
        <f t="shared" si="29"/>
        <v/>
      </c>
      <c r="I85" s="147" t="str">
        <f t="shared" si="29"/>
        <v/>
      </c>
      <c r="J85" s="147" t="str">
        <f t="shared" si="29"/>
        <v/>
      </c>
      <c r="K85" s="147" t="str">
        <f t="shared" si="29"/>
        <v/>
      </c>
      <c r="L85" s="147" t="str">
        <f t="shared" si="29"/>
        <v/>
      </c>
      <c r="M85" s="147" t="str">
        <f t="shared" si="29"/>
        <v/>
      </c>
      <c r="N85" s="147" t="s">
        <v>489</v>
      </c>
    </row>
    <row r="86" spans="1:15" s="8" customFormat="1" ht="14.25" x14ac:dyDescent="0.2">
      <c r="K86" s="74"/>
    </row>
    <row r="87" spans="1:15" s="8" customFormat="1" ht="15.75" customHeight="1" x14ac:dyDescent="0.25">
      <c r="A87" s="388" t="s">
        <v>1</v>
      </c>
      <c r="B87" s="288" t="s">
        <v>37</v>
      </c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</row>
    <row r="88" spans="1:15" s="8" customFormat="1" ht="14.25" x14ac:dyDescent="0.2">
      <c r="A88" s="389"/>
      <c r="B88" s="19" t="s">
        <v>17</v>
      </c>
      <c r="C88" s="16" t="s">
        <v>16</v>
      </c>
      <c r="D88" s="16" t="s">
        <v>4</v>
      </c>
      <c r="E88" s="16" t="s">
        <v>5</v>
      </c>
      <c r="F88" s="16" t="s">
        <v>2</v>
      </c>
      <c r="G88" s="16" t="s">
        <v>6</v>
      </c>
      <c r="H88" s="16" t="s">
        <v>7</v>
      </c>
      <c r="I88" s="16" t="s">
        <v>8</v>
      </c>
      <c r="J88" s="16" t="s">
        <v>9</v>
      </c>
      <c r="K88" s="16" t="s">
        <v>10</v>
      </c>
      <c r="L88" s="16" t="s">
        <v>11</v>
      </c>
      <c r="M88" s="16" t="s">
        <v>12</v>
      </c>
      <c r="N88" s="16" t="str">
        <f>[1]Настройки!$B$1 &amp; " мес"</f>
        <v>2 мес</v>
      </c>
    </row>
    <row r="89" spans="1:15" s="8" customFormat="1" ht="14.25" x14ac:dyDescent="0.2">
      <c r="A89" s="38" t="s">
        <v>350</v>
      </c>
      <c r="B89" s="70" t="s">
        <v>489</v>
      </c>
      <c r="C89" s="70" t="s">
        <v>489</v>
      </c>
      <c r="D89" s="70" t="s">
        <v>489</v>
      </c>
      <c r="E89" s="70" t="s">
        <v>489</v>
      </c>
      <c r="F89" s="70" t="s">
        <v>489</v>
      </c>
      <c r="G89" s="70" t="s">
        <v>489</v>
      </c>
      <c r="H89" s="70" t="s">
        <v>489</v>
      </c>
      <c r="I89" s="70" t="s">
        <v>489</v>
      </c>
      <c r="J89" s="70" t="s">
        <v>489</v>
      </c>
      <c r="K89" s="70" t="s">
        <v>489</v>
      </c>
      <c r="L89" s="70" t="s">
        <v>489</v>
      </c>
      <c r="M89" s="70" t="s">
        <v>489</v>
      </c>
      <c r="N89" s="70" t="s">
        <v>489</v>
      </c>
    </row>
    <row r="90" spans="1:15" s="8" customFormat="1" ht="14.25" x14ac:dyDescent="0.2">
      <c r="A90" s="75" t="s">
        <v>351</v>
      </c>
      <c r="B90" s="76" t="s">
        <v>489</v>
      </c>
      <c r="C90" s="76" t="s">
        <v>489</v>
      </c>
      <c r="D90" s="76" t="s">
        <v>489</v>
      </c>
      <c r="E90" s="76" t="s">
        <v>489</v>
      </c>
      <c r="F90" s="76" t="s">
        <v>489</v>
      </c>
      <c r="G90" s="76" t="s">
        <v>489</v>
      </c>
      <c r="H90" s="76" t="s">
        <v>489</v>
      </c>
      <c r="I90" s="76" t="s">
        <v>489</v>
      </c>
      <c r="J90" s="76" t="s">
        <v>489</v>
      </c>
      <c r="K90" s="76" t="s">
        <v>489</v>
      </c>
      <c r="L90" s="76" t="s">
        <v>489</v>
      </c>
      <c r="M90" s="76" t="s">
        <v>489</v>
      </c>
      <c r="N90" s="76" t="s">
        <v>489</v>
      </c>
      <c r="O90" s="77"/>
    </row>
    <row r="91" spans="1:15" s="8" customFormat="1" ht="14.25" x14ac:dyDescent="0.2">
      <c r="A91" s="38" t="s">
        <v>352</v>
      </c>
      <c r="B91" s="70" t="s">
        <v>489</v>
      </c>
      <c r="C91" s="70" t="s">
        <v>489</v>
      </c>
      <c r="D91" s="70" t="s">
        <v>489</v>
      </c>
      <c r="E91" s="70" t="s">
        <v>489</v>
      </c>
      <c r="F91" s="70" t="s">
        <v>489</v>
      </c>
      <c r="G91" s="70" t="s">
        <v>489</v>
      </c>
      <c r="H91" s="70" t="s">
        <v>489</v>
      </c>
      <c r="I91" s="70" t="s">
        <v>489</v>
      </c>
      <c r="J91" s="70" t="s">
        <v>489</v>
      </c>
      <c r="K91" s="70" t="s">
        <v>489</v>
      </c>
      <c r="L91" s="70" t="s">
        <v>489</v>
      </c>
      <c r="M91" s="70" t="s">
        <v>489</v>
      </c>
      <c r="N91" s="70" t="s">
        <v>489</v>
      </c>
    </row>
    <row r="92" spans="1:15" s="8" customFormat="1" ht="14.25" x14ac:dyDescent="0.2">
      <c r="A92" s="78" t="s">
        <v>353</v>
      </c>
      <c r="B92" s="76" t="s">
        <v>489</v>
      </c>
      <c r="C92" s="76" t="s">
        <v>489</v>
      </c>
      <c r="D92" s="76" t="s">
        <v>489</v>
      </c>
      <c r="E92" s="76" t="s">
        <v>489</v>
      </c>
      <c r="F92" s="76" t="s">
        <v>489</v>
      </c>
      <c r="G92" s="76" t="s">
        <v>489</v>
      </c>
      <c r="H92" s="76" t="s">
        <v>489</v>
      </c>
      <c r="I92" s="76" t="s">
        <v>489</v>
      </c>
      <c r="J92" s="76" t="s">
        <v>489</v>
      </c>
      <c r="K92" s="76" t="s">
        <v>489</v>
      </c>
      <c r="L92" s="76" t="s">
        <v>489</v>
      </c>
      <c r="M92" s="76" t="s">
        <v>489</v>
      </c>
      <c r="N92" s="76" t="s">
        <v>489</v>
      </c>
    </row>
    <row r="95" spans="1:15" ht="18" customHeight="1" x14ac:dyDescent="0.25">
      <c r="A95" s="281" t="s">
        <v>437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</row>
    <row r="97" spans="1:16" ht="15.75" x14ac:dyDescent="0.25">
      <c r="A97" s="388" t="s">
        <v>107</v>
      </c>
      <c r="B97" s="280" t="s">
        <v>418</v>
      </c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</row>
    <row r="98" spans="1:16" x14ac:dyDescent="0.25">
      <c r="A98" s="389"/>
      <c r="B98" s="19" t="s">
        <v>17</v>
      </c>
      <c r="C98" s="16" t="s">
        <v>16</v>
      </c>
      <c r="D98" s="16" t="s">
        <v>4</v>
      </c>
      <c r="E98" s="16" t="s">
        <v>5</v>
      </c>
      <c r="F98" s="16" t="s">
        <v>2</v>
      </c>
      <c r="G98" s="16" t="s">
        <v>6</v>
      </c>
      <c r="H98" s="16" t="s">
        <v>7</v>
      </c>
      <c r="I98" s="16" t="s">
        <v>8</v>
      </c>
      <c r="J98" s="16" t="s">
        <v>9</v>
      </c>
      <c r="K98" s="16" t="s">
        <v>10</v>
      </c>
      <c r="L98" s="16" t="s">
        <v>11</v>
      </c>
      <c r="M98" s="16" t="s">
        <v>12</v>
      </c>
      <c r="N98" s="97" t="s">
        <v>439</v>
      </c>
    </row>
    <row r="99" spans="1:16" ht="22.5" customHeight="1" x14ac:dyDescent="0.25">
      <c r="A99" s="38" t="s">
        <v>102</v>
      </c>
      <c r="B99" s="42" t="s">
        <v>489</v>
      </c>
      <c r="C99" s="242" t="s">
        <v>489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10" t="s">
        <v>489</v>
      </c>
    </row>
    <row r="100" spans="1:16" ht="22.5" customHeight="1" x14ac:dyDescent="0.25">
      <c r="A100" s="38" t="s">
        <v>103</v>
      </c>
      <c r="B100" s="42" t="s">
        <v>489</v>
      </c>
      <c r="C100" s="243" t="s">
        <v>489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10" t="s">
        <v>489</v>
      </c>
    </row>
    <row r="101" spans="1:16" ht="22.5" customHeight="1" x14ac:dyDescent="0.25">
      <c r="A101" s="38" t="s">
        <v>104</v>
      </c>
      <c r="B101" s="42" t="s">
        <v>489</v>
      </c>
      <c r="C101" s="243" t="s">
        <v>489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10" t="s">
        <v>489</v>
      </c>
    </row>
    <row r="102" spans="1:16" ht="22.5" customHeight="1" x14ac:dyDescent="0.25">
      <c r="A102" s="38" t="s">
        <v>105</v>
      </c>
      <c r="B102" s="42" t="s">
        <v>489</v>
      </c>
      <c r="C102" s="243" t="s">
        <v>489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10" t="s">
        <v>489</v>
      </c>
    </row>
    <row r="103" spans="1:16" ht="18" customHeight="1" x14ac:dyDescent="0.25">
      <c r="A103" s="156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1"/>
    </row>
    <row r="104" spans="1:16" ht="15.75" x14ac:dyDescent="0.25">
      <c r="A104" s="388" t="s">
        <v>107</v>
      </c>
      <c r="B104" s="280" t="s">
        <v>18</v>
      </c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</row>
    <row r="105" spans="1:16" ht="34.5" customHeight="1" x14ac:dyDescent="0.25">
      <c r="A105" s="389"/>
      <c r="B105" s="19" t="s">
        <v>17</v>
      </c>
      <c r="C105" s="16" t="s">
        <v>16</v>
      </c>
      <c r="D105" s="16" t="s">
        <v>4</v>
      </c>
      <c r="E105" s="16" t="s">
        <v>5</v>
      </c>
      <c r="F105" s="16" t="s">
        <v>2</v>
      </c>
      <c r="G105" s="16" t="s">
        <v>6</v>
      </c>
      <c r="H105" s="16" t="s">
        <v>7</v>
      </c>
      <c r="I105" s="16" t="s">
        <v>8</v>
      </c>
      <c r="J105" s="16" t="s">
        <v>9</v>
      </c>
      <c r="K105" s="16" t="s">
        <v>10</v>
      </c>
      <c r="L105" s="16" t="s">
        <v>11</v>
      </c>
      <c r="M105" s="16" t="s">
        <v>12</v>
      </c>
      <c r="N105" s="97" t="s">
        <v>398</v>
      </c>
    </row>
    <row r="106" spans="1:16" ht="22.5" customHeight="1" x14ac:dyDescent="0.25">
      <c r="A106" s="38" t="s">
        <v>102</v>
      </c>
      <c r="B106" s="42">
        <v>83.5</v>
      </c>
      <c r="C106" s="42">
        <v>87.6</v>
      </c>
      <c r="D106" s="42">
        <v>87.7</v>
      </c>
      <c r="E106" s="42" t="s">
        <v>489</v>
      </c>
      <c r="F106" s="42" t="s">
        <v>489</v>
      </c>
      <c r="G106" s="42" t="s">
        <v>489</v>
      </c>
      <c r="H106" s="42" t="s">
        <v>489</v>
      </c>
      <c r="I106" s="42" t="s">
        <v>489</v>
      </c>
      <c r="J106" s="42" t="s">
        <v>489</v>
      </c>
      <c r="K106" s="42" t="s">
        <v>489</v>
      </c>
      <c r="L106" s="42" t="s">
        <v>489</v>
      </c>
      <c r="M106" s="42" t="s">
        <v>489</v>
      </c>
      <c r="N106" s="10" t="s">
        <v>489</v>
      </c>
      <c r="P106" s="95"/>
    </row>
    <row r="107" spans="1:16" ht="22.5" customHeight="1" x14ac:dyDescent="0.25">
      <c r="A107" s="38" t="s">
        <v>103</v>
      </c>
      <c r="B107" s="42">
        <v>122.1</v>
      </c>
      <c r="C107" s="42">
        <v>123.2</v>
      </c>
      <c r="D107" s="42">
        <v>131.1</v>
      </c>
      <c r="E107" s="42" t="s">
        <v>489</v>
      </c>
      <c r="F107" s="42" t="s">
        <v>489</v>
      </c>
      <c r="G107" s="42" t="s">
        <v>489</v>
      </c>
      <c r="H107" s="42" t="s">
        <v>489</v>
      </c>
      <c r="I107" s="42" t="s">
        <v>489</v>
      </c>
      <c r="J107" s="42" t="s">
        <v>489</v>
      </c>
      <c r="K107" s="42" t="s">
        <v>489</v>
      </c>
      <c r="L107" s="42" t="s">
        <v>489</v>
      </c>
      <c r="M107" s="42" t="s">
        <v>489</v>
      </c>
      <c r="N107" s="10" t="s">
        <v>489</v>
      </c>
      <c r="P107" s="95"/>
    </row>
    <row r="108" spans="1:16" ht="22.5" customHeight="1" x14ac:dyDescent="0.25">
      <c r="A108" s="38" t="s">
        <v>104</v>
      </c>
      <c r="B108" s="42">
        <v>3.4</v>
      </c>
      <c r="C108" s="42">
        <v>3.4</v>
      </c>
      <c r="D108" s="42">
        <v>3.4</v>
      </c>
      <c r="E108" s="42" t="s">
        <v>489</v>
      </c>
      <c r="F108" s="42" t="s">
        <v>489</v>
      </c>
      <c r="G108" s="42" t="s">
        <v>489</v>
      </c>
      <c r="H108" s="42" t="s">
        <v>489</v>
      </c>
      <c r="I108" s="42" t="s">
        <v>489</v>
      </c>
      <c r="J108" s="42" t="s">
        <v>489</v>
      </c>
      <c r="K108" s="42" t="s">
        <v>489</v>
      </c>
      <c r="L108" s="42" t="s">
        <v>489</v>
      </c>
      <c r="M108" s="42" t="s">
        <v>489</v>
      </c>
      <c r="N108" s="10" t="s">
        <v>489</v>
      </c>
      <c r="P108" s="95"/>
    </row>
    <row r="109" spans="1:16" ht="22.5" customHeight="1" x14ac:dyDescent="0.25">
      <c r="A109" s="38" t="s">
        <v>105</v>
      </c>
      <c r="B109" s="42">
        <v>28.5</v>
      </c>
      <c r="C109" s="42">
        <v>29.4</v>
      </c>
      <c r="D109" s="42">
        <v>29.9</v>
      </c>
      <c r="E109" s="42" t="s">
        <v>489</v>
      </c>
      <c r="F109" s="42" t="s">
        <v>489</v>
      </c>
      <c r="G109" s="42" t="s">
        <v>489</v>
      </c>
      <c r="H109" s="42" t="s">
        <v>489</v>
      </c>
      <c r="I109" s="42" t="s">
        <v>489</v>
      </c>
      <c r="J109" s="42" t="s">
        <v>489</v>
      </c>
      <c r="K109" s="42" t="s">
        <v>489</v>
      </c>
      <c r="L109" s="42" t="s">
        <v>489</v>
      </c>
      <c r="M109" s="42" t="s">
        <v>489</v>
      </c>
      <c r="N109" s="10" t="s">
        <v>489</v>
      </c>
      <c r="P109" s="95"/>
    </row>
    <row r="110" spans="1:16" x14ac:dyDescent="0.25">
      <c r="P110" s="95"/>
    </row>
    <row r="111" spans="1:16" ht="22.5" customHeight="1" x14ac:dyDescent="0.25">
      <c r="A111" s="388" t="s">
        <v>107</v>
      </c>
      <c r="B111" s="302" t="s">
        <v>438</v>
      </c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4"/>
      <c r="P111" s="95"/>
    </row>
    <row r="112" spans="1:16" ht="22.5" customHeight="1" x14ac:dyDescent="0.25">
      <c r="A112" s="389"/>
      <c r="B112" s="19" t="s">
        <v>17</v>
      </c>
      <c r="C112" s="16" t="s">
        <v>16</v>
      </c>
      <c r="D112" s="16" t="s">
        <v>4</v>
      </c>
      <c r="E112" s="16" t="s">
        <v>5</v>
      </c>
      <c r="F112" s="16" t="s">
        <v>2</v>
      </c>
      <c r="G112" s="16" t="s">
        <v>6</v>
      </c>
      <c r="H112" s="16" t="s">
        <v>7</v>
      </c>
      <c r="I112" s="16" t="s">
        <v>8</v>
      </c>
      <c r="J112" s="16" t="s">
        <v>9</v>
      </c>
      <c r="K112" s="16" t="s">
        <v>10</v>
      </c>
      <c r="L112" s="16" t="s">
        <v>11</v>
      </c>
      <c r="M112" s="16" t="s">
        <v>12</v>
      </c>
      <c r="P112" s="95"/>
    </row>
    <row r="113" spans="1:16" ht="22.5" customHeight="1" x14ac:dyDescent="0.25">
      <c r="A113" s="38" t="s">
        <v>102</v>
      </c>
      <c r="B113" s="105"/>
      <c r="C113" s="105" t="s">
        <v>489</v>
      </c>
      <c r="D113" s="105" t="str">
        <f t="shared" ref="D113:M113" si="30">IF(D99="","",ROUND(D99/C99-100%,3))</f>
        <v/>
      </c>
      <c r="E113" s="105" t="str">
        <f t="shared" si="30"/>
        <v/>
      </c>
      <c r="F113" s="105" t="str">
        <f t="shared" si="30"/>
        <v/>
      </c>
      <c r="G113" s="105" t="str">
        <f t="shared" si="30"/>
        <v/>
      </c>
      <c r="H113" s="105" t="str">
        <f t="shared" si="30"/>
        <v/>
      </c>
      <c r="I113" s="105" t="str">
        <f t="shared" si="30"/>
        <v/>
      </c>
      <c r="J113" s="105" t="str">
        <f t="shared" si="30"/>
        <v/>
      </c>
      <c r="K113" s="105" t="str">
        <f t="shared" si="30"/>
        <v/>
      </c>
      <c r="L113" s="105" t="str">
        <f t="shared" si="30"/>
        <v/>
      </c>
      <c r="M113" s="105" t="str">
        <f t="shared" si="30"/>
        <v/>
      </c>
      <c r="P113" s="95"/>
    </row>
    <row r="114" spans="1:16" ht="22.5" customHeight="1" x14ac:dyDescent="0.25">
      <c r="A114" s="38" t="s">
        <v>103</v>
      </c>
      <c r="B114" s="105"/>
      <c r="C114" s="105" t="s">
        <v>489</v>
      </c>
      <c r="D114" s="105" t="str">
        <f t="shared" ref="D114:M114" si="31">IF(D100="","",ROUND(D100/C100-100%,3))</f>
        <v/>
      </c>
      <c r="E114" s="105" t="str">
        <f t="shared" si="31"/>
        <v/>
      </c>
      <c r="F114" s="105" t="str">
        <f t="shared" si="31"/>
        <v/>
      </c>
      <c r="G114" s="105" t="str">
        <f t="shared" si="31"/>
        <v/>
      </c>
      <c r="H114" s="105" t="str">
        <f t="shared" si="31"/>
        <v/>
      </c>
      <c r="I114" s="105" t="str">
        <f t="shared" si="31"/>
        <v/>
      </c>
      <c r="J114" s="105" t="str">
        <f t="shared" si="31"/>
        <v/>
      </c>
      <c r="K114" s="105" t="str">
        <f t="shared" si="31"/>
        <v/>
      </c>
      <c r="L114" s="105" t="str">
        <f t="shared" si="31"/>
        <v/>
      </c>
      <c r="M114" s="105" t="str">
        <f t="shared" si="31"/>
        <v/>
      </c>
      <c r="P114" s="95"/>
    </row>
    <row r="115" spans="1:16" ht="22.5" customHeight="1" x14ac:dyDescent="0.25">
      <c r="A115" s="38" t="s">
        <v>104</v>
      </c>
      <c r="B115" s="105"/>
      <c r="C115" s="105" t="s">
        <v>489</v>
      </c>
      <c r="D115" s="105" t="str">
        <f t="shared" ref="D115:M115" si="32">IF(D101="","",ROUND(D101/C101-100%,3))</f>
        <v/>
      </c>
      <c r="E115" s="105" t="str">
        <f t="shared" si="32"/>
        <v/>
      </c>
      <c r="F115" s="105" t="str">
        <f t="shared" si="32"/>
        <v/>
      </c>
      <c r="G115" s="105" t="str">
        <f t="shared" si="32"/>
        <v/>
      </c>
      <c r="H115" s="105" t="str">
        <f t="shared" si="32"/>
        <v/>
      </c>
      <c r="I115" s="105" t="str">
        <f t="shared" si="32"/>
        <v/>
      </c>
      <c r="J115" s="105" t="str">
        <f t="shared" si="32"/>
        <v/>
      </c>
      <c r="K115" s="105" t="str">
        <f t="shared" si="32"/>
        <v/>
      </c>
      <c r="L115" s="105" t="str">
        <f t="shared" si="32"/>
        <v/>
      </c>
      <c r="M115" s="105" t="str">
        <f t="shared" si="32"/>
        <v/>
      </c>
      <c r="P115" s="95"/>
    </row>
    <row r="116" spans="1:16" ht="22.5" customHeight="1" x14ac:dyDescent="0.25">
      <c r="A116" s="38" t="s">
        <v>105</v>
      </c>
      <c r="B116" s="105"/>
      <c r="C116" s="105" t="s">
        <v>489</v>
      </c>
      <c r="D116" s="105" t="str">
        <f t="shared" ref="D116:M116" si="33">IF(D102="","",ROUND(D102/C102-100%,3))</f>
        <v/>
      </c>
      <c r="E116" s="105" t="str">
        <f t="shared" si="33"/>
        <v/>
      </c>
      <c r="F116" s="105" t="str">
        <f t="shared" si="33"/>
        <v/>
      </c>
      <c r="G116" s="105" t="str">
        <f t="shared" si="33"/>
        <v/>
      </c>
      <c r="H116" s="105" t="str">
        <f t="shared" si="33"/>
        <v/>
      </c>
      <c r="I116" s="105" t="str">
        <f t="shared" si="33"/>
        <v/>
      </c>
      <c r="J116" s="105" t="str">
        <f t="shared" si="33"/>
        <v/>
      </c>
      <c r="K116" s="105" t="str">
        <f t="shared" si="33"/>
        <v/>
      </c>
      <c r="L116" s="105" t="str">
        <f t="shared" si="33"/>
        <v/>
      </c>
      <c r="M116" s="105" t="str">
        <f t="shared" si="33"/>
        <v/>
      </c>
      <c r="P116" s="95"/>
    </row>
    <row r="117" spans="1:16" x14ac:dyDescent="0.25">
      <c r="P117" s="95"/>
    </row>
    <row r="118" spans="1:16" ht="22.5" customHeight="1" x14ac:dyDescent="0.25">
      <c r="A118" s="388" t="s">
        <v>107</v>
      </c>
      <c r="B118" s="302" t="s">
        <v>349</v>
      </c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4"/>
      <c r="P118" s="95"/>
    </row>
    <row r="119" spans="1:16" ht="22.5" customHeight="1" x14ac:dyDescent="0.25">
      <c r="A119" s="389"/>
      <c r="B119" s="19" t="s">
        <v>17</v>
      </c>
      <c r="C119" s="16" t="s">
        <v>16</v>
      </c>
      <c r="D119" s="16" t="s">
        <v>4</v>
      </c>
      <c r="E119" s="16" t="s">
        <v>5</v>
      </c>
      <c r="F119" s="16" t="s">
        <v>2</v>
      </c>
      <c r="G119" s="16" t="s">
        <v>6</v>
      </c>
      <c r="H119" s="16" t="s">
        <v>7</v>
      </c>
      <c r="I119" s="16" t="s">
        <v>8</v>
      </c>
      <c r="J119" s="16" t="s">
        <v>9</v>
      </c>
      <c r="K119" s="16" t="s">
        <v>10</v>
      </c>
      <c r="L119" s="16" t="s">
        <v>11</v>
      </c>
      <c r="M119" s="16" t="s">
        <v>12</v>
      </c>
      <c r="P119" s="95"/>
    </row>
    <row r="120" spans="1:16" ht="22.5" customHeight="1" x14ac:dyDescent="0.25">
      <c r="A120" s="38" t="s">
        <v>102</v>
      </c>
      <c r="B120" s="105"/>
      <c r="C120" s="105">
        <f>IF(C106="","",ROUND(C106/B106-100%,3))</f>
        <v>4.9000000000000002E-2</v>
      </c>
      <c r="D120" s="105">
        <f t="shared" ref="D120" si="34">IF(D106="","",ROUND(D106/C106-100%,3))</f>
        <v>1E-3</v>
      </c>
      <c r="E120" s="105" t="s">
        <v>489</v>
      </c>
      <c r="F120" s="105" t="s">
        <v>489</v>
      </c>
      <c r="G120" s="105" t="s">
        <v>489</v>
      </c>
      <c r="H120" s="105" t="s">
        <v>489</v>
      </c>
      <c r="I120" s="105" t="s">
        <v>489</v>
      </c>
      <c r="J120" s="105" t="s">
        <v>489</v>
      </c>
      <c r="K120" s="105" t="s">
        <v>489</v>
      </c>
      <c r="L120" s="105" t="s">
        <v>489</v>
      </c>
      <c r="M120" s="105" t="s">
        <v>489</v>
      </c>
      <c r="P120" s="95"/>
    </row>
    <row r="121" spans="1:16" ht="22.5" customHeight="1" x14ac:dyDescent="0.25">
      <c r="A121" s="38" t="s">
        <v>103</v>
      </c>
      <c r="B121" s="105"/>
      <c r="C121" s="105">
        <f t="shared" ref="C121:D123" si="35">IF(C107="","",ROUND(C107/B107-100%,3))</f>
        <v>8.9999999999999993E-3</v>
      </c>
      <c r="D121" s="105">
        <f t="shared" si="35"/>
        <v>6.4000000000000001E-2</v>
      </c>
      <c r="E121" s="105" t="s">
        <v>489</v>
      </c>
      <c r="F121" s="105" t="s">
        <v>489</v>
      </c>
      <c r="G121" s="105" t="s">
        <v>489</v>
      </c>
      <c r="H121" s="105" t="s">
        <v>489</v>
      </c>
      <c r="I121" s="105" t="s">
        <v>489</v>
      </c>
      <c r="J121" s="105" t="s">
        <v>489</v>
      </c>
      <c r="K121" s="105" t="s">
        <v>489</v>
      </c>
      <c r="L121" s="105" t="s">
        <v>489</v>
      </c>
      <c r="M121" s="105" t="s">
        <v>489</v>
      </c>
      <c r="P121" s="95"/>
    </row>
    <row r="122" spans="1:16" ht="22.5" customHeight="1" x14ac:dyDescent="0.25">
      <c r="A122" s="38" t="s">
        <v>104</v>
      </c>
      <c r="B122" s="105"/>
      <c r="C122" s="105">
        <f t="shared" si="35"/>
        <v>0</v>
      </c>
      <c r="D122" s="105">
        <f t="shared" si="35"/>
        <v>0</v>
      </c>
      <c r="E122" s="105" t="s">
        <v>489</v>
      </c>
      <c r="F122" s="105" t="s">
        <v>489</v>
      </c>
      <c r="G122" s="105" t="s">
        <v>489</v>
      </c>
      <c r="H122" s="105" t="s">
        <v>489</v>
      </c>
      <c r="I122" s="105" t="s">
        <v>489</v>
      </c>
      <c r="J122" s="105" t="s">
        <v>489</v>
      </c>
      <c r="K122" s="105" t="s">
        <v>489</v>
      </c>
      <c r="L122" s="105" t="s">
        <v>489</v>
      </c>
      <c r="M122" s="105" t="s">
        <v>489</v>
      </c>
      <c r="P122" s="95"/>
    </row>
    <row r="123" spans="1:16" ht="22.5" customHeight="1" x14ac:dyDescent="0.25">
      <c r="A123" s="38" t="s">
        <v>105</v>
      </c>
      <c r="B123" s="116"/>
      <c r="C123" s="105">
        <f t="shared" si="35"/>
        <v>3.2000000000000001E-2</v>
      </c>
      <c r="D123" s="105">
        <f t="shared" si="35"/>
        <v>1.7000000000000001E-2</v>
      </c>
      <c r="E123" s="105" t="s">
        <v>489</v>
      </c>
      <c r="F123" s="105" t="s">
        <v>489</v>
      </c>
      <c r="G123" s="105" t="s">
        <v>489</v>
      </c>
      <c r="H123" s="105" t="s">
        <v>489</v>
      </c>
      <c r="I123" s="105" t="s">
        <v>489</v>
      </c>
      <c r="J123" s="105" t="s">
        <v>489</v>
      </c>
      <c r="K123" s="105" t="s">
        <v>489</v>
      </c>
      <c r="L123" s="105" t="s">
        <v>489</v>
      </c>
      <c r="M123" s="105" t="s">
        <v>489</v>
      </c>
      <c r="P123" s="95"/>
    </row>
    <row r="125" spans="1:16" s="8" customFormat="1" ht="22.5" customHeight="1" x14ac:dyDescent="0.2">
      <c r="A125" s="388" t="s">
        <v>107</v>
      </c>
      <c r="B125" s="305" t="s">
        <v>436</v>
      </c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</row>
    <row r="126" spans="1:16" s="8" customFormat="1" ht="22.5" customHeight="1" x14ac:dyDescent="0.2">
      <c r="A126" s="389"/>
      <c r="B126" s="19" t="s">
        <v>17</v>
      </c>
      <c r="C126" s="16" t="s">
        <v>16</v>
      </c>
      <c r="D126" s="16" t="s">
        <v>4</v>
      </c>
      <c r="E126" s="16" t="s">
        <v>5</v>
      </c>
      <c r="F126" s="16" t="s">
        <v>2</v>
      </c>
      <c r="G126" s="16" t="s">
        <v>6</v>
      </c>
      <c r="H126" s="16" t="s">
        <v>7</v>
      </c>
      <c r="I126" s="16" t="s">
        <v>8</v>
      </c>
      <c r="J126" s="16" t="s">
        <v>9</v>
      </c>
      <c r="K126" s="16" t="s">
        <v>10</v>
      </c>
      <c r="L126" s="16" t="s">
        <v>11</v>
      </c>
      <c r="M126" s="16" t="s">
        <v>12</v>
      </c>
      <c r="N126" s="97" t="s">
        <v>439</v>
      </c>
    </row>
    <row r="127" spans="1:16" s="8" customFormat="1" ht="22.5" customHeight="1" x14ac:dyDescent="0.2">
      <c r="A127" s="38" t="s">
        <v>102</v>
      </c>
      <c r="B127" s="105" t="s">
        <v>489</v>
      </c>
      <c r="C127" s="105" t="s">
        <v>489</v>
      </c>
      <c r="D127" s="105" t="str">
        <f t="shared" ref="D127:M127" si="36">IF(D99="","",ROUND(D99/D106-100%,3))</f>
        <v/>
      </c>
      <c r="E127" s="105" t="str">
        <f t="shared" si="36"/>
        <v/>
      </c>
      <c r="F127" s="105" t="str">
        <f t="shared" si="36"/>
        <v/>
      </c>
      <c r="G127" s="105" t="str">
        <f t="shared" si="36"/>
        <v/>
      </c>
      <c r="H127" s="105" t="str">
        <f t="shared" si="36"/>
        <v/>
      </c>
      <c r="I127" s="105" t="str">
        <f t="shared" si="36"/>
        <v/>
      </c>
      <c r="J127" s="105" t="str">
        <f t="shared" si="36"/>
        <v/>
      </c>
      <c r="K127" s="105" t="str">
        <f t="shared" si="36"/>
        <v/>
      </c>
      <c r="L127" s="105" t="str">
        <f t="shared" si="36"/>
        <v/>
      </c>
      <c r="M127" s="105" t="str">
        <f t="shared" si="36"/>
        <v/>
      </c>
      <c r="N127" s="105" t="s">
        <v>489</v>
      </c>
    </row>
    <row r="128" spans="1:16" s="8" customFormat="1" ht="22.5" customHeight="1" x14ac:dyDescent="0.2">
      <c r="A128" s="38" t="s">
        <v>103</v>
      </c>
      <c r="B128" s="105" t="s">
        <v>489</v>
      </c>
      <c r="C128" s="105" t="s">
        <v>489</v>
      </c>
      <c r="D128" s="105" t="str">
        <f t="shared" ref="D128:M128" si="37">IF(D100="","",ROUND(D100/D107-100%,3))</f>
        <v/>
      </c>
      <c r="E128" s="105" t="str">
        <f t="shared" si="37"/>
        <v/>
      </c>
      <c r="F128" s="105" t="str">
        <f t="shared" si="37"/>
        <v/>
      </c>
      <c r="G128" s="105" t="str">
        <f t="shared" si="37"/>
        <v/>
      </c>
      <c r="H128" s="105" t="str">
        <f t="shared" si="37"/>
        <v/>
      </c>
      <c r="I128" s="105" t="str">
        <f t="shared" si="37"/>
        <v/>
      </c>
      <c r="J128" s="105" t="str">
        <f t="shared" si="37"/>
        <v/>
      </c>
      <c r="K128" s="105" t="str">
        <f t="shared" si="37"/>
        <v/>
      </c>
      <c r="L128" s="105" t="str">
        <f t="shared" si="37"/>
        <v/>
      </c>
      <c r="M128" s="105" t="str">
        <f t="shared" si="37"/>
        <v/>
      </c>
      <c r="N128" s="105" t="s">
        <v>489</v>
      </c>
    </row>
    <row r="129" spans="1:15" s="8" customFormat="1" ht="22.5" customHeight="1" x14ac:dyDescent="0.2">
      <c r="A129" s="38" t="s">
        <v>104</v>
      </c>
      <c r="B129" s="105" t="s">
        <v>489</v>
      </c>
      <c r="C129" s="105" t="s">
        <v>489</v>
      </c>
      <c r="D129" s="105" t="str">
        <f t="shared" ref="D129:M129" si="38">IF(D101="","",ROUND(D101/D108-100%,3))</f>
        <v/>
      </c>
      <c r="E129" s="105" t="str">
        <f t="shared" si="38"/>
        <v/>
      </c>
      <c r="F129" s="105" t="str">
        <f t="shared" si="38"/>
        <v/>
      </c>
      <c r="G129" s="105" t="str">
        <f t="shared" si="38"/>
        <v/>
      </c>
      <c r="H129" s="105" t="str">
        <f t="shared" si="38"/>
        <v/>
      </c>
      <c r="I129" s="105" t="str">
        <f t="shared" si="38"/>
        <v/>
      </c>
      <c r="J129" s="105" t="str">
        <f t="shared" si="38"/>
        <v/>
      </c>
      <c r="K129" s="105" t="str">
        <f t="shared" si="38"/>
        <v/>
      </c>
      <c r="L129" s="105" t="str">
        <f t="shared" si="38"/>
        <v/>
      </c>
      <c r="M129" s="105" t="str">
        <f t="shared" si="38"/>
        <v/>
      </c>
      <c r="N129" s="105" t="s">
        <v>489</v>
      </c>
    </row>
    <row r="130" spans="1:15" s="8" customFormat="1" ht="22.5" customHeight="1" x14ac:dyDescent="0.2">
      <c r="A130" s="38" t="s">
        <v>105</v>
      </c>
      <c r="B130" s="105" t="s">
        <v>489</v>
      </c>
      <c r="C130" s="105" t="s">
        <v>489</v>
      </c>
      <c r="D130" s="105" t="str">
        <f t="shared" ref="D130:M130" si="39">IF(D102="","",ROUND(D102/D109-100%,3))</f>
        <v/>
      </c>
      <c r="E130" s="105" t="str">
        <f t="shared" si="39"/>
        <v/>
      </c>
      <c r="F130" s="105" t="str">
        <f t="shared" si="39"/>
        <v/>
      </c>
      <c r="G130" s="105" t="str">
        <f t="shared" si="39"/>
        <v/>
      </c>
      <c r="H130" s="105" t="str">
        <f t="shared" si="39"/>
        <v/>
      </c>
      <c r="I130" s="105" t="str">
        <f t="shared" si="39"/>
        <v/>
      </c>
      <c r="J130" s="105" t="str">
        <f t="shared" si="39"/>
        <v/>
      </c>
      <c r="K130" s="105" t="str">
        <f t="shared" si="39"/>
        <v/>
      </c>
      <c r="L130" s="105" t="str">
        <f t="shared" si="39"/>
        <v/>
      </c>
      <c r="M130" s="105" t="str">
        <f t="shared" si="39"/>
        <v/>
      </c>
      <c r="N130" s="105" t="s">
        <v>489</v>
      </c>
    </row>
    <row r="131" spans="1:15" s="8" customFormat="1" ht="22.5" customHeight="1" x14ac:dyDescent="0.2">
      <c r="A131" s="156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1:15" s="8" customFormat="1" ht="14.25" x14ac:dyDescent="0.2">
      <c r="K132" s="74"/>
    </row>
    <row r="133" spans="1:15" ht="31.5" customHeight="1" x14ac:dyDescent="0.25">
      <c r="A133" s="149"/>
      <c r="B133" s="278" t="s">
        <v>426</v>
      </c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148"/>
    </row>
  </sheetData>
  <mergeCells count="37">
    <mergeCell ref="B29:M29"/>
    <mergeCell ref="A111:A112"/>
    <mergeCell ref="B111:M111"/>
    <mergeCell ref="A125:A126"/>
    <mergeCell ref="B125:N125"/>
    <mergeCell ref="A1:N1"/>
    <mergeCell ref="A118:A119"/>
    <mergeCell ref="B118:M118"/>
    <mergeCell ref="A75:A76"/>
    <mergeCell ref="B75:M75"/>
    <mergeCell ref="A95:N95"/>
    <mergeCell ref="A54:A55"/>
    <mergeCell ref="B54:N54"/>
    <mergeCell ref="A62:A63"/>
    <mergeCell ref="B62:N62"/>
    <mergeCell ref="A87:A88"/>
    <mergeCell ref="B87:N87"/>
    <mergeCell ref="A3:A4"/>
    <mergeCell ref="B3:N3"/>
    <mergeCell ref="B37:N37"/>
    <mergeCell ref="B46:N46"/>
    <mergeCell ref="A12:A13"/>
    <mergeCell ref="B12:N12"/>
    <mergeCell ref="A37:A38"/>
    <mergeCell ref="B21:M21"/>
    <mergeCell ref="B133:N133"/>
    <mergeCell ref="A46:A47"/>
    <mergeCell ref="A80:A81"/>
    <mergeCell ref="B80:N80"/>
    <mergeCell ref="A97:A98"/>
    <mergeCell ref="B97:N97"/>
    <mergeCell ref="A104:A105"/>
    <mergeCell ref="B104:N104"/>
    <mergeCell ref="A70:A71"/>
    <mergeCell ref="B70:M70"/>
    <mergeCell ref="A21:A22"/>
    <mergeCell ref="A29:A30"/>
  </mergeCells>
  <conditionalFormatting sqref="B90:K90 N90">
    <cfRule type="cellIs" dxfId="122" priority="112" operator="lessThan">
      <formula>0</formula>
    </cfRule>
    <cfRule type="cellIs" dxfId="121" priority="113" operator="greaterThan">
      <formula>0</formula>
    </cfRule>
  </conditionalFormatting>
  <conditionalFormatting sqref="L90:M90">
    <cfRule type="cellIs" dxfId="120" priority="84" operator="lessThan">
      <formula>0</formula>
    </cfRule>
    <cfRule type="cellIs" dxfId="119" priority="85" operator="greaterThan">
      <formula>0</formula>
    </cfRule>
  </conditionalFormatting>
  <conditionalFormatting sqref="C120:M123">
    <cfRule type="cellIs" dxfId="118" priority="73" operator="equal">
      <formula>0</formula>
    </cfRule>
  </conditionalFormatting>
  <conditionalFormatting sqref="C77:M78">
    <cfRule type="cellIs" dxfId="117" priority="67" operator="equal">
      <formula>0</formula>
    </cfRule>
  </conditionalFormatting>
  <conditionalFormatting sqref="B85:K85 N85">
    <cfRule type="cellIs" dxfId="116" priority="63" operator="lessThan">
      <formula>0</formula>
    </cfRule>
    <cfRule type="cellIs" dxfId="115" priority="64" operator="greaterThan">
      <formula>0</formula>
    </cfRule>
  </conditionalFormatting>
  <conditionalFormatting sqref="B83:K83 N83">
    <cfRule type="cellIs" dxfId="114" priority="61" operator="lessThan">
      <formula>0</formula>
    </cfRule>
    <cfRule type="cellIs" dxfId="113" priority="62" operator="greaterThan">
      <formula>0</formula>
    </cfRule>
  </conditionalFormatting>
  <conditionalFormatting sqref="L85:M85">
    <cfRule type="cellIs" dxfId="112" priority="51" operator="lessThan">
      <formula>0</formula>
    </cfRule>
    <cfRule type="cellIs" dxfId="111" priority="52" operator="greaterThan">
      <formula>0</formula>
    </cfRule>
  </conditionalFormatting>
  <conditionalFormatting sqref="L83:M83">
    <cfRule type="cellIs" dxfId="110" priority="49" operator="lessThan">
      <formula>0</formula>
    </cfRule>
    <cfRule type="cellIs" dxfId="109" priority="50" operator="greaterThan">
      <formula>0</formula>
    </cfRule>
  </conditionalFormatting>
  <conditionalFormatting sqref="B72:M73">
    <cfRule type="cellIs" dxfId="108" priority="40" operator="equal">
      <formula>0</formula>
    </cfRule>
  </conditionalFormatting>
  <conditionalFormatting sqref="B113:M116">
    <cfRule type="cellIs" dxfId="107" priority="35" operator="equal">
      <formula>0</formula>
    </cfRule>
  </conditionalFormatting>
  <conditionalFormatting sqref="B92:N92">
    <cfRule type="cellIs" dxfId="106" priority="9" operator="lessThan">
      <formula>0</formula>
    </cfRule>
    <cfRule type="cellIs" dxfId="105" priority="10" operator="greaterThan">
      <formula>0</formula>
    </cfRule>
  </conditionalFormatting>
  <conditionalFormatting sqref="B44:C44">
    <cfRule type="cellIs" dxfId="104" priority="2" operator="lessThan">
      <formula>0</formula>
    </cfRule>
  </conditionalFormatting>
  <conditionalFormatting sqref="N44">
    <cfRule type="cellIs" dxfId="103" priority="1" operator="lessThan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0" operator="containsText" id="{71FB1DE4-36C2-4D0B-9973-9365A0C723D3}">
            <xm:f>NOT(ISERROR(SEARCH("+",B20)))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01" operator="containsText" id="{6F1B9611-5A49-4ACB-81E9-05ED04A2CAE2}">
            <xm:f>NOT(ISERROR(SEARCH("-",B20)))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B89:K89 B20:N28</xm:sqref>
        </x14:conditionalFormatting>
        <x14:conditionalFormatting xmlns:xm="http://schemas.microsoft.com/office/excel/2006/main">
          <x14:cfRule type="containsText" priority="98" operator="containsText" id="{522B7495-E241-4433-B256-22478D66EC63}">
            <xm:f>NOT(ISERROR(SEARCH("+",B91)))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9" operator="containsText" id="{1E42EDCE-BB94-4B34-BB72-06232A74671C}">
            <xm:f>NOT(ISERROR(SEARCH("-",B91)))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B91:K91</xm:sqref>
        </x14:conditionalFormatting>
        <x14:conditionalFormatting xmlns:xm="http://schemas.microsoft.com/office/excel/2006/main">
          <x14:cfRule type="containsText" priority="96" operator="containsText" id="{69CAA139-E30F-460E-9CD4-A76204A74ADC}">
            <xm:f>NOT(ISERROR(SEARCH("+",N89)))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7" operator="containsText" id="{D87D20CE-442E-4DF8-AD1E-84A76B2DA87E}">
            <xm:f>NOT(ISERROR(SEARCH("-",N89)))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N89</xm:sqref>
        </x14:conditionalFormatting>
        <x14:conditionalFormatting xmlns:xm="http://schemas.microsoft.com/office/excel/2006/main">
          <x14:cfRule type="containsText" priority="94" operator="containsText" id="{473D7B49-C62D-49E2-BC4D-F5520D4831D2}">
            <xm:f>NOT(ISERROR(SEARCH("+",N91)))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5" operator="containsText" id="{0FCCF51A-C107-4926-BB72-1703C82CC9D6}">
            <xm:f>NOT(ISERROR(SEARCH("-",N91)))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N91</xm:sqref>
        </x14:conditionalFormatting>
        <x14:conditionalFormatting xmlns:xm="http://schemas.microsoft.com/office/excel/2006/main">
          <x14:cfRule type="containsText" priority="92" operator="containsText" id="{BE6E0835-BE37-4F58-8A1D-A1CF5A600DDC}">
            <xm:f>NOT(ISERROR(SEARCH("+",B31)))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3" operator="containsText" id="{1E9D39E6-FE28-4445-A702-C0EE82B6AF0A}">
            <xm:f>NOT(ISERROR(SEARCH("-",B31)))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B36:N36 N31:N35</xm:sqref>
        </x14:conditionalFormatting>
        <x14:conditionalFormatting xmlns:xm="http://schemas.microsoft.com/office/excel/2006/main">
          <x14:cfRule type="containsText" priority="90" operator="containsText" id="{47B7EAD3-13E4-4BDF-8E10-F5B638CE45C3}">
            <xm:f>NOT(ISERROR(SEARCH("+",B39)))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1" operator="containsText" id="{83E94E02-B7C3-4247-9463-25F6114985CE}">
            <xm:f>NOT(ISERROR(SEARCH("-",B39)))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B39:N43 B44:C44 N44</xm:sqref>
        </x14:conditionalFormatting>
        <x14:conditionalFormatting xmlns:xm="http://schemas.microsoft.com/office/excel/2006/main">
          <x14:cfRule type="containsText" priority="68" operator="containsText" id="{435DAE39-C703-4221-9180-E25A4FDC6BC9}">
            <xm:f>NOT(ISERROR(SEARCH("+",C77)))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9" operator="containsText" id="{9FCF054A-22F3-464F-8617-7B8457BF3EF6}">
            <xm:f>NOT(ISERROR(SEARCH("-",C77)))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C77:M78</xm:sqref>
        </x14:conditionalFormatting>
        <x14:conditionalFormatting xmlns:xm="http://schemas.microsoft.com/office/excel/2006/main">
          <x14:cfRule type="containsText" priority="82" operator="containsText" id="{C8F6F01A-3F27-4550-BF8C-3A18C55851C3}">
            <xm:f>NOT(ISERROR(SEARCH("+",L89)))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3" operator="containsText" id="{0A00EDE2-B431-4834-A890-219AE36BACB3}">
            <xm:f>NOT(ISERROR(SEARCH("-",L89)))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L89:M89</xm:sqref>
        </x14:conditionalFormatting>
        <x14:conditionalFormatting xmlns:xm="http://schemas.microsoft.com/office/excel/2006/main">
          <x14:cfRule type="containsText" priority="80" operator="containsText" id="{181082C4-9A43-430E-A291-64857417F636}">
            <xm:f>NOT(ISERROR(SEARCH("+",L91)))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1" operator="containsText" id="{3AF683F6-AE76-4634-BF2F-7BB444844639}">
            <xm:f>NOT(ISERROR(SEARCH("-",L91)))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L91:M91</xm:sqref>
        </x14:conditionalFormatting>
        <x14:conditionalFormatting xmlns:xm="http://schemas.microsoft.com/office/excel/2006/main">
          <x14:cfRule type="containsText" priority="78" operator="containsText" id="{AB2F77DE-BDC0-4D0D-9144-32549F186737}">
            <xm:f>NOT(ISERROR(SEARCH("+",B120)))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9" operator="containsText" id="{658CEFD3-AC29-4CCC-99DD-D16EF976F08E}">
            <xm:f>NOT(ISERROR(SEARCH("-",B120)))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B120:B122</xm:sqref>
        </x14:conditionalFormatting>
        <x14:conditionalFormatting xmlns:xm="http://schemas.microsoft.com/office/excel/2006/main">
          <x14:cfRule type="containsText" priority="76" operator="containsText" id="{9F198B4A-A4D8-4BDC-B289-487D89F2E922}">
            <xm:f>NOT(ISERROR(SEARCH("+",C120)))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7" operator="containsText" id="{ADAC6ED2-B5C2-4DF0-B78E-8CF0A6904085}">
            <xm:f>NOT(ISERROR(SEARCH("-",C120)))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C120:M123</xm:sqref>
        </x14:conditionalFormatting>
        <x14:conditionalFormatting xmlns:xm="http://schemas.microsoft.com/office/excel/2006/main">
          <x14:cfRule type="containsText" priority="70" operator="containsText" id="{26ADA045-D756-4F7C-9CC8-FD88CE819D0A}">
            <xm:f>NOT(ISERROR(SEARCH("+",B77)))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1" operator="containsText" id="{C6366A69-2801-4DDB-AC32-B5368CE7AA0B}">
            <xm:f>NOT(ISERROR(SEARCH("-",B77)))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B77:B78</xm:sqref>
        </x14:conditionalFormatting>
        <x14:conditionalFormatting xmlns:xm="http://schemas.microsoft.com/office/excel/2006/main">
          <x14:cfRule type="containsText" priority="45" operator="containsText" id="{BF5A6EB8-1B8A-49EF-BD8C-D91062DECB8F}">
            <xm:f>NOT(ISERROR(SEARCH("+",L84)))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6" operator="containsText" id="{6836A305-53F9-4B6F-8C12-BA77BD860244}">
            <xm:f>NOT(ISERROR(SEARCH("-",L84)))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L84:M84</xm:sqref>
        </x14:conditionalFormatting>
        <x14:conditionalFormatting xmlns:xm="http://schemas.microsoft.com/office/excel/2006/main">
          <x14:cfRule type="containsText" priority="59" operator="containsText" id="{E94F6211-49ED-430A-AB0D-82CFF112C5BC}">
            <xm:f>NOT(ISERROR(SEARCH("+",B82)))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0" operator="containsText" id="{BCDD6A35-D411-495A-9381-44F238C57B23}">
            <xm:f>NOT(ISERROR(SEARCH("-",B82)))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B82:K82</xm:sqref>
        </x14:conditionalFormatting>
        <x14:conditionalFormatting xmlns:xm="http://schemas.microsoft.com/office/excel/2006/main">
          <x14:cfRule type="containsText" priority="57" operator="containsText" id="{C805BF59-ED7D-4155-8928-B32457F2A9DB}">
            <xm:f>NOT(ISERROR(SEARCH("+",B84)))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8" operator="containsText" id="{9FFF8E1F-4780-47B7-A585-D1E1F73BF661}">
            <xm:f>NOT(ISERROR(SEARCH("-",B84)))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B84:K84</xm:sqref>
        </x14:conditionalFormatting>
        <x14:conditionalFormatting xmlns:xm="http://schemas.microsoft.com/office/excel/2006/main">
          <x14:cfRule type="containsText" priority="55" operator="containsText" id="{94400C5D-4121-453C-8F39-A72868C91C09}">
            <xm:f>NOT(ISERROR(SEARCH("+",N82)))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6" operator="containsText" id="{3620454D-B625-4CFE-B3BF-10F421125C90}">
            <xm:f>NOT(ISERROR(SEARCH("-",N82)))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N82</xm:sqref>
        </x14:conditionalFormatting>
        <x14:conditionalFormatting xmlns:xm="http://schemas.microsoft.com/office/excel/2006/main">
          <x14:cfRule type="containsText" priority="53" operator="containsText" id="{1B41A7B8-F161-477E-A9C8-9E814836E0C9}">
            <xm:f>NOT(ISERROR(SEARCH("+",N84)))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4" operator="containsText" id="{B30A98DA-980B-4246-A29E-8BBDE46D4C10}">
            <xm:f>NOT(ISERROR(SEARCH("-",N84)))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N84</xm:sqref>
        </x14:conditionalFormatting>
        <x14:conditionalFormatting xmlns:xm="http://schemas.microsoft.com/office/excel/2006/main">
          <x14:cfRule type="containsText" priority="47" operator="containsText" id="{DBEC2636-BA05-433A-AE00-68B198E81316}">
            <xm:f>NOT(ISERROR(SEARCH("+",L82)))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8" operator="containsText" id="{F1976E64-5F58-4A24-B8CF-735DD93495A3}">
            <xm:f>NOT(ISERROR(SEARCH("-",L82)))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L82:M82</xm:sqref>
        </x14:conditionalFormatting>
        <x14:conditionalFormatting xmlns:xm="http://schemas.microsoft.com/office/excel/2006/main">
          <x14:cfRule type="containsText" priority="41" operator="containsText" id="{FDE338D2-826E-4320-825F-53424770923B}">
            <xm:f>NOT(ISERROR(SEARCH("+",B72)))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2" operator="containsText" id="{92B622A4-CC0B-4B83-A157-F6897DCB069D}">
            <xm:f>NOT(ISERROR(SEARCH("-",B72)))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B72:M73</xm:sqref>
        </x14:conditionalFormatting>
        <x14:conditionalFormatting xmlns:xm="http://schemas.microsoft.com/office/excel/2006/main">
          <x14:cfRule type="containsText" priority="36" operator="containsText" id="{19B9257D-6061-45D9-B29F-135C9CEAF50B}">
            <xm:f>NOT(ISERROR(SEARCH("+",B113)))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7" operator="containsText" id="{9B54449C-9FC0-4EAD-852F-052696B1D29D}">
            <xm:f>NOT(ISERROR(SEARCH("-",B113)))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B113:M116</xm:sqref>
        </x14:conditionalFormatting>
        <x14:conditionalFormatting xmlns:xm="http://schemas.microsoft.com/office/excel/2006/main">
          <x14:cfRule type="containsText" priority="29" operator="containsText" id="{BAC742F5-7B30-419F-9C10-5B8AC6CA9AEC}">
            <xm:f>NOT(ISERROR(SEARCH("+",B127)))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0" operator="containsText" id="{5739AF5B-0942-45FE-B407-5E3CCDD36ADA}">
            <xm:f>NOT(ISERROR(SEARCH("-",B127)))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B127:N131</xm:sqref>
        </x14:conditionalFormatting>
        <x14:conditionalFormatting xmlns:xm="http://schemas.microsoft.com/office/excel/2006/main">
          <x14:cfRule type="containsText" priority="7" operator="containsText" id="{FDEC120D-1306-4A8F-B4BA-F406DE81240B}">
            <xm:f>NOT(ISERROR(SEARCH("+",B23)))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" operator="containsText" id="{93E8CEF1-9FC5-4A5C-8EEF-E5ADA63E798C}">
            <xm:f>NOT(ISERROR(SEARCH("-",B23)))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B23:M27</xm:sqref>
        </x14:conditionalFormatting>
        <x14:conditionalFormatting xmlns:xm="http://schemas.microsoft.com/office/excel/2006/main">
          <x14:cfRule type="containsText" priority="3" operator="containsText" id="{4378B35A-5E31-495A-B0CD-19B22FAF716C}">
            <xm:f>NOT(ISERROR(SEARCH("+",B31)))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" operator="containsText" id="{88F0782F-4262-4F1C-96B0-4B10733F6C45}">
            <xm:f>NOT(ISERROR(SEARCH("-",B31)))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B31:M35</xm:sqref>
        </x14:conditionalFormatting>
        <x14:conditionalFormatting xmlns:xm="http://schemas.microsoft.com/office/excel/2006/main">
          <x14:cfRule type="containsText" priority="5" operator="containsText" id="{75C27468-BBE1-4315-98E2-2883AE8EB8F1}">
            <xm:f>NOT(ISERROR(SEARCH("+",B29)))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76C74742-C95E-4273-899B-022B2B7F3FE9}">
            <xm:f>NOT(ISERROR(SEARCH("-",B29)))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B29:M35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Q17" sqref="Q17"/>
    </sheetView>
  </sheetViews>
  <sheetFormatPr defaultRowHeight="15" x14ac:dyDescent="0.25"/>
  <cols>
    <col min="1" max="1" width="41.85546875" customWidth="1"/>
    <col min="2" max="10" width="9" customWidth="1"/>
    <col min="14" max="14" width="11.7109375" customWidth="1"/>
  </cols>
  <sheetData>
    <row r="1" spans="1:17" ht="18" customHeight="1" x14ac:dyDescent="0.25">
      <c r="A1" s="281" t="s">
        <v>442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27" t="s">
        <v>0</v>
      </c>
    </row>
    <row r="3" spans="1:17" ht="24.95" customHeight="1" x14ac:dyDescent="0.25">
      <c r="A3" s="388" t="s">
        <v>1</v>
      </c>
      <c r="B3" s="306" t="s">
        <v>418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7" x14ac:dyDescent="0.25">
      <c r="A4" s="389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97" t="s">
        <v>439</v>
      </c>
    </row>
    <row r="5" spans="1:17" ht="24.95" customHeight="1" x14ac:dyDescent="0.25">
      <c r="A5" s="38" t="s">
        <v>320</v>
      </c>
      <c r="B5" s="42" t="s">
        <v>489</v>
      </c>
      <c r="C5" s="42" t="s">
        <v>489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52" t="s">
        <v>489</v>
      </c>
    </row>
    <row r="6" spans="1:17" ht="24.95" customHeight="1" x14ac:dyDescent="0.25">
      <c r="A6" s="38" t="s">
        <v>321</v>
      </c>
      <c r="B6" s="42" t="s">
        <v>489</v>
      </c>
      <c r="C6" s="42" t="s">
        <v>489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52" t="s">
        <v>489</v>
      </c>
    </row>
    <row r="7" spans="1:17" ht="24.95" customHeight="1" x14ac:dyDescent="0.25">
      <c r="A7" s="38" t="s">
        <v>322</v>
      </c>
      <c r="B7" s="42" t="s">
        <v>489</v>
      </c>
      <c r="C7" s="42" t="s">
        <v>489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52" t="s">
        <v>489</v>
      </c>
    </row>
    <row r="9" spans="1:17" ht="24.95" customHeight="1" x14ac:dyDescent="0.25">
      <c r="A9" s="388" t="s">
        <v>1</v>
      </c>
      <c r="B9" s="306" t="s">
        <v>18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</row>
    <row r="10" spans="1:17" ht="28.5" x14ac:dyDescent="0.25">
      <c r="A10" s="389"/>
      <c r="B10" s="19" t="s">
        <v>17</v>
      </c>
      <c r="C10" s="16" t="s">
        <v>16</v>
      </c>
      <c r="D10" s="16" t="s">
        <v>4</v>
      </c>
      <c r="E10" s="16" t="s">
        <v>5</v>
      </c>
      <c r="F10" s="16" t="s">
        <v>2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97" t="s">
        <v>398</v>
      </c>
    </row>
    <row r="11" spans="1:17" ht="24.95" customHeight="1" x14ac:dyDescent="0.25">
      <c r="A11" s="38" t="s">
        <v>320</v>
      </c>
      <c r="B11" s="42"/>
      <c r="C11" s="42"/>
      <c r="D11" s="42"/>
      <c r="E11" s="42"/>
      <c r="F11" s="42"/>
      <c r="G11" s="42">
        <v>5.5986250000000011</v>
      </c>
      <c r="H11" s="42">
        <v>4.2</v>
      </c>
      <c r="I11" s="42">
        <v>4.2</v>
      </c>
      <c r="J11" s="42" t="s">
        <v>489</v>
      </c>
      <c r="K11" s="42" t="s">
        <v>489</v>
      </c>
      <c r="L11" s="42" t="s">
        <v>489</v>
      </c>
      <c r="M11" s="42" t="s">
        <v>489</v>
      </c>
      <c r="N11" s="52" t="s">
        <v>489</v>
      </c>
      <c r="Q11" s="226"/>
    </row>
    <row r="12" spans="1:17" ht="24.95" customHeight="1" x14ac:dyDescent="0.25">
      <c r="A12" s="38" t="s">
        <v>321</v>
      </c>
      <c r="B12" s="42"/>
      <c r="C12" s="42"/>
      <c r="D12" s="42"/>
      <c r="E12" s="42"/>
      <c r="F12" s="42"/>
      <c r="G12" s="42">
        <v>16.494500000000002</v>
      </c>
      <c r="H12" s="42">
        <v>17.600000000000001</v>
      </c>
      <c r="I12" s="42">
        <v>17.600000000000001</v>
      </c>
      <c r="J12" s="42" t="s">
        <v>489</v>
      </c>
      <c r="K12" s="42" t="s">
        <v>489</v>
      </c>
      <c r="L12" s="42" t="s">
        <v>489</v>
      </c>
      <c r="M12" s="42" t="s">
        <v>489</v>
      </c>
      <c r="N12" s="52" t="s">
        <v>489</v>
      </c>
      <c r="Q12" s="226"/>
    </row>
    <row r="13" spans="1:17" ht="24.95" customHeight="1" x14ac:dyDescent="0.25">
      <c r="A13" s="38" t="s">
        <v>322</v>
      </c>
      <c r="B13" s="42"/>
      <c r="C13" s="42"/>
      <c r="D13" s="42"/>
      <c r="E13" s="42"/>
      <c r="F13" s="42"/>
      <c r="G13" s="42">
        <v>170</v>
      </c>
      <c r="H13" s="42">
        <v>168</v>
      </c>
      <c r="I13" s="42">
        <v>168</v>
      </c>
      <c r="J13" s="42" t="s">
        <v>489</v>
      </c>
      <c r="K13" s="42" t="s">
        <v>489</v>
      </c>
      <c r="L13" s="42" t="s">
        <v>489</v>
      </c>
      <c r="M13" s="42" t="s">
        <v>489</v>
      </c>
      <c r="N13" s="52" t="s">
        <v>489</v>
      </c>
      <c r="Q13" s="226"/>
    </row>
    <row r="15" spans="1:17" ht="24.95" customHeight="1" x14ac:dyDescent="0.25">
      <c r="A15" s="388" t="s">
        <v>1</v>
      </c>
      <c r="B15" s="302" t="s">
        <v>438</v>
      </c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4"/>
    </row>
    <row r="16" spans="1:17" ht="24.95" customHeight="1" x14ac:dyDescent="0.25">
      <c r="A16" s="389"/>
      <c r="B16" s="19" t="s">
        <v>17</v>
      </c>
      <c r="C16" s="16" t="s">
        <v>16</v>
      </c>
      <c r="D16" s="16" t="s">
        <v>4</v>
      </c>
      <c r="E16" s="16" t="s">
        <v>5</v>
      </c>
      <c r="F16" s="16" t="s">
        <v>2</v>
      </c>
      <c r="G16" s="16" t="s">
        <v>6</v>
      </c>
      <c r="H16" s="16" t="s">
        <v>7</v>
      </c>
      <c r="I16" s="16" t="s">
        <v>8</v>
      </c>
      <c r="J16" s="16" t="s">
        <v>9</v>
      </c>
      <c r="K16" s="16" t="s">
        <v>10</v>
      </c>
      <c r="L16" s="16" t="s">
        <v>11</v>
      </c>
      <c r="M16" s="16" t="s">
        <v>12</v>
      </c>
    </row>
    <row r="17" spans="1:17" ht="24.95" customHeight="1" x14ac:dyDescent="0.25">
      <c r="A17" s="38" t="s">
        <v>320</v>
      </c>
      <c r="B17" s="105"/>
      <c r="C17" s="105" t="s">
        <v>489</v>
      </c>
      <c r="D17" s="105" t="str">
        <f t="shared" ref="D17:G17" si="0">IF(D5="","",ROUND(D5/C5-100%,3))</f>
        <v/>
      </c>
      <c r="E17" s="105" t="str">
        <f t="shared" si="0"/>
        <v/>
      </c>
      <c r="F17" s="105" t="str">
        <f t="shared" si="0"/>
        <v/>
      </c>
      <c r="G17" s="105" t="str">
        <f t="shared" si="0"/>
        <v/>
      </c>
      <c r="H17" s="105" t="str">
        <f>IF(H5="","",ROUND(H5/G5-100%,3))</f>
        <v/>
      </c>
      <c r="I17" s="105" t="str">
        <f t="shared" ref="I17" si="1">IF(I5="","",ROUND(I5/H5-100%,3))</f>
        <v/>
      </c>
      <c r="J17" s="105" t="str">
        <f t="shared" ref="J17" si="2">IF(J5="","",ROUND(J5/I5-100%,3))</f>
        <v/>
      </c>
      <c r="K17" s="105" t="str">
        <f t="shared" ref="K17" si="3">IF(K5="","",ROUND(K5/J5-100%,3))</f>
        <v/>
      </c>
      <c r="L17" s="105" t="str">
        <f t="shared" ref="L17" si="4">IF(L5="","",ROUND(L5/K5-100%,3))</f>
        <v/>
      </c>
      <c r="M17" s="105" t="str">
        <f t="shared" ref="M17" si="5">IF(M5="","",ROUND(M5/L5-100%,3))</f>
        <v/>
      </c>
    </row>
    <row r="18" spans="1:17" ht="24.95" customHeight="1" x14ac:dyDescent="0.25">
      <c r="A18" s="38" t="s">
        <v>321</v>
      </c>
      <c r="B18" s="105"/>
      <c r="C18" s="105" t="s">
        <v>489</v>
      </c>
      <c r="D18" s="105" t="str">
        <f t="shared" ref="D18:G18" si="6">IF(D6="","",ROUND(D6/C6-100%,3))</f>
        <v/>
      </c>
      <c r="E18" s="105" t="str">
        <f t="shared" si="6"/>
        <v/>
      </c>
      <c r="F18" s="105" t="str">
        <f t="shared" si="6"/>
        <v/>
      </c>
      <c r="G18" s="105" t="str">
        <f t="shared" si="6"/>
        <v/>
      </c>
      <c r="H18" s="105" t="str">
        <f>IF(H6="","",ROUND(H6/G6-100%,3))</f>
        <v/>
      </c>
      <c r="I18" s="105" t="str">
        <f t="shared" ref="I18:M19" si="7">IF(I6="","",ROUND(I6/H6-100%,3))</f>
        <v/>
      </c>
      <c r="J18" s="105" t="str">
        <f t="shared" si="7"/>
        <v/>
      </c>
      <c r="K18" s="105" t="str">
        <f t="shared" si="7"/>
        <v/>
      </c>
      <c r="L18" s="105" t="str">
        <f t="shared" si="7"/>
        <v/>
      </c>
      <c r="M18" s="105" t="str">
        <f t="shared" si="7"/>
        <v/>
      </c>
    </row>
    <row r="19" spans="1:17" ht="24.95" customHeight="1" x14ac:dyDescent="0.25">
      <c r="A19" s="38" t="s">
        <v>322</v>
      </c>
      <c r="B19" s="105"/>
      <c r="C19" s="105" t="s">
        <v>489</v>
      </c>
      <c r="D19" s="105" t="str">
        <f t="shared" ref="D19:G19" si="8">IF(D7="","",ROUND(D7/C7-100%,3))</f>
        <v/>
      </c>
      <c r="E19" s="105" t="str">
        <f t="shared" si="8"/>
        <v/>
      </c>
      <c r="F19" s="105" t="str">
        <f t="shared" si="8"/>
        <v/>
      </c>
      <c r="G19" s="105" t="str">
        <f t="shared" si="8"/>
        <v/>
      </c>
      <c r="H19" s="105" t="str">
        <f>IF(H7="","",ROUND(H7/G7-100%,3))</f>
        <v/>
      </c>
      <c r="I19" s="105" t="str">
        <f t="shared" si="7"/>
        <v/>
      </c>
      <c r="J19" s="105" t="str">
        <f t="shared" si="7"/>
        <v/>
      </c>
      <c r="K19" s="105" t="str">
        <f t="shared" si="7"/>
        <v/>
      </c>
      <c r="L19" s="105" t="str">
        <f t="shared" si="7"/>
        <v/>
      </c>
      <c r="M19" s="105" t="str">
        <f t="shared" si="7"/>
        <v/>
      </c>
    </row>
    <row r="21" spans="1:17" ht="24.95" customHeight="1" x14ac:dyDescent="0.25">
      <c r="A21" s="388" t="s">
        <v>1</v>
      </c>
      <c r="B21" s="302" t="s">
        <v>349</v>
      </c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4"/>
    </row>
    <row r="22" spans="1:17" ht="24.95" customHeight="1" x14ac:dyDescent="0.25">
      <c r="A22" s="389"/>
      <c r="B22" s="19" t="s">
        <v>17</v>
      </c>
      <c r="C22" s="16" t="s">
        <v>16</v>
      </c>
      <c r="D22" s="16" t="s">
        <v>4</v>
      </c>
      <c r="E22" s="16" t="s">
        <v>5</v>
      </c>
      <c r="F22" s="16" t="s">
        <v>2</v>
      </c>
      <c r="G22" s="16" t="s">
        <v>6</v>
      </c>
      <c r="H22" s="16" t="s">
        <v>7</v>
      </c>
      <c r="I22" s="16" t="s">
        <v>8</v>
      </c>
      <c r="J22" s="16" t="s">
        <v>9</v>
      </c>
      <c r="K22" s="16" t="s">
        <v>10</v>
      </c>
      <c r="L22" s="16" t="s">
        <v>11</v>
      </c>
      <c r="M22" s="16" t="s">
        <v>12</v>
      </c>
    </row>
    <row r="23" spans="1:17" ht="24.95" customHeight="1" x14ac:dyDescent="0.25">
      <c r="A23" s="38" t="s">
        <v>320</v>
      </c>
      <c r="B23" s="105"/>
      <c r="C23" s="118"/>
      <c r="D23" s="118"/>
      <c r="E23" s="118"/>
      <c r="F23" s="118"/>
      <c r="G23" s="118"/>
      <c r="H23" s="105">
        <f t="shared" ref="H23:I25" si="9">IF(H11="","",ROUND(H11/G11-100%,3))</f>
        <v>-0.25</v>
      </c>
      <c r="I23" s="105">
        <f t="shared" si="9"/>
        <v>0</v>
      </c>
      <c r="J23" s="105" t="s">
        <v>489</v>
      </c>
      <c r="K23" s="105" t="s">
        <v>489</v>
      </c>
      <c r="L23" s="105" t="s">
        <v>489</v>
      </c>
      <c r="M23" s="105" t="s">
        <v>489</v>
      </c>
    </row>
    <row r="24" spans="1:17" ht="24.95" customHeight="1" x14ac:dyDescent="0.25">
      <c r="A24" s="38" t="s">
        <v>321</v>
      </c>
      <c r="B24" s="105"/>
      <c r="C24" s="118"/>
      <c r="D24" s="118"/>
      <c r="E24" s="118"/>
      <c r="F24" s="118"/>
      <c r="G24" s="118"/>
      <c r="H24" s="105">
        <f t="shared" si="9"/>
        <v>6.7000000000000004E-2</v>
      </c>
      <c r="I24" s="105">
        <f t="shared" si="9"/>
        <v>0</v>
      </c>
      <c r="J24" s="105" t="s">
        <v>489</v>
      </c>
      <c r="K24" s="105" t="s">
        <v>489</v>
      </c>
      <c r="L24" s="105" t="s">
        <v>489</v>
      </c>
      <c r="M24" s="105" t="s">
        <v>489</v>
      </c>
    </row>
    <row r="25" spans="1:17" ht="24.95" customHeight="1" x14ac:dyDescent="0.25">
      <c r="A25" s="38" t="s">
        <v>322</v>
      </c>
      <c r="B25" s="105"/>
      <c r="C25" s="118"/>
      <c r="D25" s="118"/>
      <c r="E25" s="118"/>
      <c r="F25" s="118"/>
      <c r="G25" s="118"/>
      <c r="H25" s="105">
        <f t="shared" si="9"/>
        <v>-1.2E-2</v>
      </c>
      <c r="I25" s="105">
        <f t="shared" si="9"/>
        <v>0</v>
      </c>
      <c r="J25" s="105" t="s">
        <v>489</v>
      </c>
      <c r="K25" s="105" t="s">
        <v>489</v>
      </c>
      <c r="L25" s="105" t="s">
        <v>489</v>
      </c>
      <c r="M25" s="105" t="s">
        <v>489</v>
      </c>
    </row>
    <row r="27" spans="1:17" ht="24.95" hidden="1" customHeight="1" x14ac:dyDescent="0.25">
      <c r="A27" s="388" t="s">
        <v>1</v>
      </c>
      <c r="B27" s="302" t="s">
        <v>436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4"/>
    </row>
    <row r="28" spans="1:17" ht="24.95" hidden="1" customHeight="1" x14ac:dyDescent="0.25">
      <c r="A28" s="389"/>
      <c r="B28" s="19" t="s">
        <v>17</v>
      </c>
      <c r="C28" s="16" t="s">
        <v>16</v>
      </c>
      <c r="D28" s="16" t="s">
        <v>4</v>
      </c>
      <c r="E28" s="16" t="s">
        <v>5</v>
      </c>
      <c r="F28" s="16" t="s">
        <v>2</v>
      </c>
      <c r="G28" s="16" t="s">
        <v>6</v>
      </c>
      <c r="H28" s="16" t="s">
        <v>7</v>
      </c>
      <c r="I28" s="16" t="s">
        <v>8</v>
      </c>
      <c r="J28" s="16" t="s">
        <v>9</v>
      </c>
      <c r="K28" s="16" t="s">
        <v>10</v>
      </c>
      <c r="L28" s="16" t="s">
        <v>11</v>
      </c>
      <c r="M28" s="16" t="s">
        <v>12</v>
      </c>
    </row>
    <row r="29" spans="1:17" ht="24.95" hidden="1" customHeight="1" x14ac:dyDescent="0.25">
      <c r="A29" s="38" t="s">
        <v>320</v>
      </c>
      <c r="B29" s="70"/>
      <c r="C29" s="70"/>
      <c r="D29" s="70"/>
      <c r="E29" s="70"/>
      <c r="F29" s="70"/>
      <c r="G29" s="70" t="str">
        <f t="shared" ref="G29:M29" si="10">IF(G5="","",ROUND(G5/G11-100%,3))</f>
        <v/>
      </c>
      <c r="H29" s="70" t="str">
        <f t="shared" si="10"/>
        <v/>
      </c>
      <c r="I29" s="70" t="str">
        <f t="shared" si="10"/>
        <v/>
      </c>
      <c r="J29" s="70" t="str">
        <f t="shared" si="10"/>
        <v/>
      </c>
      <c r="K29" s="70" t="str">
        <f t="shared" si="10"/>
        <v/>
      </c>
      <c r="L29" s="70" t="str">
        <f t="shared" si="10"/>
        <v/>
      </c>
      <c r="M29" s="70" t="str">
        <f t="shared" si="10"/>
        <v/>
      </c>
      <c r="Q29" s="140"/>
    </row>
    <row r="30" spans="1:17" ht="24.95" hidden="1" customHeight="1" x14ac:dyDescent="0.25">
      <c r="A30" s="38" t="s">
        <v>321</v>
      </c>
      <c r="B30" s="70"/>
      <c r="C30" s="70"/>
      <c r="D30" s="70"/>
      <c r="E30" s="70"/>
      <c r="F30" s="70"/>
      <c r="G30" s="70" t="str">
        <f t="shared" ref="G30:M31" si="11">IF(G6="","",ROUND(G6/G12-100%,3))</f>
        <v/>
      </c>
      <c r="H30" s="70" t="str">
        <f t="shared" si="11"/>
        <v/>
      </c>
      <c r="I30" s="70" t="str">
        <f t="shared" si="11"/>
        <v/>
      </c>
      <c r="J30" s="70" t="str">
        <f t="shared" si="11"/>
        <v/>
      </c>
      <c r="K30" s="70" t="str">
        <f t="shared" si="11"/>
        <v/>
      </c>
      <c r="L30" s="70" t="str">
        <f t="shared" si="11"/>
        <v/>
      </c>
      <c r="M30" s="70" t="str">
        <f t="shared" si="11"/>
        <v/>
      </c>
    </row>
    <row r="31" spans="1:17" ht="24.95" hidden="1" customHeight="1" x14ac:dyDescent="0.25">
      <c r="A31" s="38" t="s">
        <v>322</v>
      </c>
      <c r="B31" s="70"/>
      <c r="C31" s="70"/>
      <c r="D31" s="70"/>
      <c r="E31" s="70"/>
      <c r="F31" s="70"/>
      <c r="G31" s="70" t="str">
        <f t="shared" si="11"/>
        <v/>
      </c>
      <c r="H31" s="70" t="str">
        <f t="shared" si="11"/>
        <v/>
      </c>
      <c r="I31" s="70" t="str">
        <f t="shared" si="11"/>
        <v/>
      </c>
      <c r="J31" s="70" t="str">
        <f t="shared" si="11"/>
        <v/>
      </c>
      <c r="K31" s="70" t="str">
        <f t="shared" si="11"/>
        <v/>
      </c>
      <c r="L31" s="70" t="str">
        <f t="shared" si="11"/>
        <v/>
      </c>
      <c r="M31" s="70" t="str">
        <f t="shared" si="11"/>
        <v/>
      </c>
    </row>
    <row r="32" spans="1:17" hidden="1" x14ac:dyDescent="0.25"/>
    <row r="33" spans="1:14" ht="18" customHeight="1" x14ac:dyDescent="0.25">
      <c r="A33" s="281" t="s">
        <v>443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</row>
    <row r="35" spans="1:14" ht="24.95" customHeight="1" x14ac:dyDescent="0.25">
      <c r="A35" s="388" t="s">
        <v>1</v>
      </c>
      <c r="B35" s="306" t="s">
        <v>418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</row>
    <row r="36" spans="1:14" x14ac:dyDescent="0.25">
      <c r="A36" s="389"/>
      <c r="B36" s="19" t="s">
        <v>17</v>
      </c>
      <c r="C36" s="16" t="s">
        <v>16</v>
      </c>
      <c r="D36" s="16" t="s">
        <v>4</v>
      </c>
      <c r="E36" s="16" t="s">
        <v>5</v>
      </c>
      <c r="F36" s="16" t="s">
        <v>2</v>
      </c>
      <c r="G36" s="16" t="s">
        <v>6</v>
      </c>
      <c r="H36" s="16" t="s">
        <v>7</v>
      </c>
      <c r="I36" s="16" t="s">
        <v>8</v>
      </c>
      <c r="J36" s="16" t="s">
        <v>9</v>
      </c>
      <c r="K36" s="16" t="s">
        <v>10</v>
      </c>
      <c r="L36" s="16" t="s">
        <v>11</v>
      </c>
      <c r="M36" s="16" t="s">
        <v>12</v>
      </c>
      <c r="N36" s="97" t="s">
        <v>439</v>
      </c>
    </row>
    <row r="37" spans="1:14" ht="24.95" customHeight="1" x14ac:dyDescent="0.25">
      <c r="A37" s="38" t="s">
        <v>323</v>
      </c>
      <c r="B37" s="42" t="s">
        <v>489</v>
      </c>
      <c r="C37" s="239" t="s">
        <v>489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0" t="s">
        <v>489</v>
      </c>
    </row>
    <row r="38" spans="1:14" ht="24.95" customHeight="1" x14ac:dyDescent="0.25">
      <c r="A38" s="38" t="s">
        <v>324</v>
      </c>
      <c r="B38" s="42" t="s">
        <v>489</v>
      </c>
      <c r="C38" s="239" t="s">
        <v>489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10" t="s">
        <v>489</v>
      </c>
    </row>
    <row r="39" spans="1:14" ht="24.95" customHeight="1" x14ac:dyDescent="0.25">
      <c r="A39" s="38" t="s">
        <v>325</v>
      </c>
      <c r="B39" s="42" t="s">
        <v>489</v>
      </c>
      <c r="C39" s="42" t="s">
        <v>489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10" t="s">
        <v>489</v>
      </c>
    </row>
    <row r="41" spans="1:14" ht="24.95" customHeight="1" x14ac:dyDescent="0.25">
      <c r="A41" s="388" t="s">
        <v>1</v>
      </c>
      <c r="B41" s="306" t="s">
        <v>18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</row>
    <row r="42" spans="1:14" ht="28.5" x14ac:dyDescent="0.25">
      <c r="A42" s="389"/>
      <c r="B42" s="19" t="s">
        <v>17</v>
      </c>
      <c r="C42" s="16" t="s">
        <v>16</v>
      </c>
      <c r="D42" s="16" t="s">
        <v>4</v>
      </c>
      <c r="E42" s="16" t="s">
        <v>5</v>
      </c>
      <c r="F42" s="16" t="s">
        <v>2</v>
      </c>
      <c r="G42" s="16" t="s">
        <v>6</v>
      </c>
      <c r="H42" s="16" t="s">
        <v>7</v>
      </c>
      <c r="I42" s="16" t="s">
        <v>8</v>
      </c>
      <c r="J42" s="16" t="s">
        <v>9</v>
      </c>
      <c r="K42" s="16" t="s">
        <v>10</v>
      </c>
      <c r="L42" s="16" t="s">
        <v>11</v>
      </c>
      <c r="M42" s="16" t="s">
        <v>12</v>
      </c>
      <c r="N42" s="97" t="s">
        <v>398</v>
      </c>
    </row>
    <row r="43" spans="1:14" ht="24.95" customHeight="1" x14ac:dyDescent="0.25">
      <c r="A43" s="38" t="s">
        <v>323</v>
      </c>
      <c r="B43" s="42">
        <v>195.5</v>
      </c>
      <c r="C43" s="42">
        <v>199</v>
      </c>
      <c r="D43" s="42">
        <v>240</v>
      </c>
      <c r="E43" s="42" t="s">
        <v>489</v>
      </c>
      <c r="F43" s="42" t="s">
        <v>489</v>
      </c>
      <c r="G43" s="42" t="s">
        <v>489</v>
      </c>
      <c r="H43" s="42" t="s">
        <v>489</v>
      </c>
      <c r="I43" s="42" t="s">
        <v>489</v>
      </c>
      <c r="J43" s="42" t="s">
        <v>489</v>
      </c>
      <c r="K43" s="42" t="s">
        <v>489</v>
      </c>
      <c r="L43" s="42" t="s">
        <v>489</v>
      </c>
      <c r="M43" s="42" t="s">
        <v>489</v>
      </c>
      <c r="N43" s="10" t="s">
        <v>489</v>
      </c>
    </row>
    <row r="44" spans="1:14" ht="24.95" customHeight="1" x14ac:dyDescent="0.25">
      <c r="A44" s="38" t="s">
        <v>324</v>
      </c>
      <c r="B44" s="42">
        <v>220.4</v>
      </c>
      <c r="C44" s="42">
        <v>223.9</v>
      </c>
      <c r="D44" s="42">
        <v>247</v>
      </c>
      <c r="E44" s="42" t="s">
        <v>489</v>
      </c>
      <c r="F44" s="42" t="s">
        <v>489</v>
      </c>
      <c r="G44" s="42" t="s">
        <v>489</v>
      </c>
      <c r="H44" s="42" t="s">
        <v>489</v>
      </c>
      <c r="I44" s="42" t="s">
        <v>489</v>
      </c>
      <c r="J44" s="42" t="s">
        <v>489</v>
      </c>
      <c r="K44" s="42" t="s">
        <v>489</v>
      </c>
      <c r="L44" s="42" t="s">
        <v>489</v>
      </c>
      <c r="M44" s="42" t="s">
        <v>489</v>
      </c>
      <c r="N44" s="10" t="s">
        <v>489</v>
      </c>
    </row>
    <row r="45" spans="1:14" ht="24.95" customHeight="1" x14ac:dyDescent="0.25">
      <c r="A45" s="38" t="s">
        <v>325</v>
      </c>
      <c r="B45" s="42">
        <v>69.3</v>
      </c>
      <c r="C45" s="42">
        <v>71.599999999999994</v>
      </c>
      <c r="D45" s="42">
        <v>78.3</v>
      </c>
      <c r="E45" s="42" t="s">
        <v>489</v>
      </c>
      <c r="F45" s="42" t="s">
        <v>489</v>
      </c>
      <c r="G45" s="42" t="s">
        <v>489</v>
      </c>
      <c r="H45" s="42" t="s">
        <v>489</v>
      </c>
      <c r="I45" s="42" t="s">
        <v>489</v>
      </c>
      <c r="J45" s="42" t="s">
        <v>489</v>
      </c>
      <c r="K45" s="42" t="s">
        <v>489</v>
      </c>
      <c r="L45" s="42" t="s">
        <v>489</v>
      </c>
      <c r="M45" s="42" t="s">
        <v>489</v>
      </c>
      <c r="N45" s="10" t="s">
        <v>489</v>
      </c>
    </row>
    <row r="47" spans="1:14" ht="23.25" customHeight="1" x14ac:dyDescent="0.25">
      <c r="A47" s="279" t="s">
        <v>1</v>
      </c>
      <c r="B47" s="302" t="s">
        <v>438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4"/>
    </row>
    <row r="48" spans="1:14" ht="23.25" customHeight="1" x14ac:dyDescent="0.25">
      <c r="A48" s="279"/>
      <c r="B48" s="19" t="s">
        <v>17</v>
      </c>
      <c r="C48" s="16" t="s">
        <v>16</v>
      </c>
      <c r="D48" s="16" t="s">
        <v>4</v>
      </c>
      <c r="E48" s="16" t="s">
        <v>5</v>
      </c>
      <c r="F48" s="16" t="s">
        <v>2</v>
      </c>
      <c r="G48" s="16" t="s">
        <v>6</v>
      </c>
      <c r="H48" s="16" t="s">
        <v>7</v>
      </c>
      <c r="I48" s="16" t="s">
        <v>8</v>
      </c>
      <c r="J48" s="16" t="s">
        <v>9</v>
      </c>
      <c r="K48" s="16" t="s">
        <v>10</v>
      </c>
      <c r="L48" s="16" t="s">
        <v>11</v>
      </c>
      <c r="M48" s="16" t="s">
        <v>12</v>
      </c>
    </row>
    <row r="49" spans="1:13" ht="23.25" customHeight="1" x14ac:dyDescent="0.25">
      <c r="A49" s="38" t="s">
        <v>323</v>
      </c>
      <c r="B49" s="105" t="s">
        <v>489</v>
      </c>
      <c r="C49" s="105" t="s">
        <v>489</v>
      </c>
      <c r="D49" s="105" t="str">
        <f t="shared" ref="D49:D51" si="12">IF(D37="","",ROUND(D37/C37-100%,3))</f>
        <v/>
      </c>
      <c r="E49" s="105" t="str">
        <f t="shared" ref="E49:E51" si="13">IF(E37="","",ROUND(E37/D37-100%,3))</f>
        <v/>
      </c>
      <c r="F49" s="105" t="str">
        <f t="shared" ref="F49:F51" si="14">IF(F37="","",ROUND(F37/E37-100%,3))</f>
        <v/>
      </c>
      <c r="G49" s="105" t="str">
        <f t="shared" ref="G49:G51" si="15">IF(G37="","",ROUND(G37/F37-100%,3))</f>
        <v/>
      </c>
      <c r="H49" s="105" t="str">
        <f t="shared" ref="H49:H51" si="16">IF(H37="","",ROUND(H37/G37-100%,3))</f>
        <v/>
      </c>
      <c r="I49" s="105" t="str">
        <f t="shared" ref="I49:I51" si="17">IF(I37="","",ROUND(I37/H37-100%,3))</f>
        <v/>
      </c>
      <c r="J49" s="105" t="str">
        <f t="shared" ref="J49:J51" si="18">IF(J37="","",ROUND(J37/I37-100%,3))</f>
        <v/>
      </c>
      <c r="K49" s="105" t="str">
        <f t="shared" ref="K49:K51" si="19">IF(K37="","",ROUND(K37/J37-100%,3))</f>
        <v/>
      </c>
      <c r="L49" s="105" t="str">
        <f t="shared" ref="L49:L51" si="20">IF(L37="","",ROUND(L37/K37-100%,3))</f>
        <v/>
      </c>
      <c r="M49" s="105" t="str">
        <f t="shared" ref="M49:M51" si="21">IF(M37="","",ROUND(M37/L37-100%,3))</f>
        <v/>
      </c>
    </row>
    <row r="50" spans="1:13" ht="23.25" customHeight="1" x14ac:dyDescent="0.25">
      <c r="A50" s="38" t="s">
        <v>324</v>
      </c>
      <c r="B50" s="105" t="s">
        <v>489</v>
      </c>
      <c r="C50" s="105" t="s">
        <v>489</v>
      </c>
      <c r="D50" s="105" t="str">
        <f t="shared" si="12"/>
        <v/>
      </c>
      <c r="E50" s="105" t="str">
        <f t="shared" si="13"/>
        <v/>
      </c>
      <c r="F50" s="105" t="str">
        <f t="shared" si="14"/>
        <v/>
      </c>
      <c r="G50" s="105" t="str">
        <f t="shared" si="15"/>
        <v/>
      </c>
      <c r="H50" s="105" t="str">
        <f t="shared" si="16"/>
        <v/>
      </c>
      <c r="I50" s="105" t="str">
        <f t="shared" si="17"/>
        <v/>
      </c>
      <c r="J50" s="105" t="str">
        <f t="shared" si="18"/>
        <v/>
      </c>
      <c r="K50" s="105" t="str">
        <f t="shared" si="19"/>
        <v/>
      </c>
      <c r="L50" s="105" t="str">
        <f t="shared" si="20"/>
        <v/>
      </c>
      <c r="M50" s="105" t="str">
        <f t="shared" si="21"/>
        <v/>
      </c>
    </row>
    <row r="51" spans="1:13" ht="23.25" customHeight="1" x14ac:dyDescent="0.25">
      <c r="A51" s="38" t="s">
        <v>325</v>
      </c>
      <c r="B51" s="105" t="s">
        <v>489</v>
      </c>
      <c r="C51" s="105" t="s">
        <v>489</v>
      </c>
      <c r="D51" s="105" t="str">
        <f t="shared" si="12"/>
        <v/>
      </c>
      <c r="E51" s="105" t="str">
        <f t="shared" si="13"/>
        <v/>
      </c>
      <c r="F51" s="105" t="str">
        <f t="shared" si="14"/>
        <v/>
      </c>
      <c r="G51" s="105" t="str">
        <f t="shared" si="15"/>
        <v/>
      </c>
      <c r="H51" s="105" t="str">
        <f t="shared" si="16"/>
        <v/>
      </c>
      <c r="I51" s="105" t="str">
        <f t="shared" si="17"/>
        <v/>
      </c>
      <c r="J51" s="105" t="str">
        <f t="shared" si="18"/>
        <v/>
      </c>
      <c r="K51" s="105" t="str">
        <f t="shared" si="19"/>
        <v/>
      </c>
      <c r="L51" s="105" t="str">
        <f t="shared" si="20"/>
        <v/>
      </c>
      <c r="M51" s="105" t="str">
        <f t="shared" si="21"/>
        <v/>
      </c>
    </row>
    <row r="53" spans="1:13" ht="23.25" customHeight="1" x14ac:dyDescent="0.25">
      <c r="A53" s="279" t="s">
        <v>1</v>
      </c>
      <c r="B53" s="302" t="s">
        <v>349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4"/>
    </row>
    <row r="54" spans="1:13" ht="23.25" customHeight="1" x14ac:dyDescent="0.25">
      <c r="A54" s="279"/>
      <c r="B54" s="19" t="s">
        <v>17</v>
      </c>
      <c r="C54" s="16" t="s">
        <v>16</v>
      </c>
      <c r="D54" s="16" t="s">
        <v>4</v>
      </c>
      <c r="E54" s="16" t="s">
        <v>5</v>
      </c>
      <c r="F54" s="16" t="s">
        <v>2</v>
      </c>
      <c r="G54" s="16" t="s">
        <v>6</v>
      </c>
      <c r="H54" s="16" t="s">
        <v>7</v>
      </c>
      <c r="I54" s="16" t="s">
        <v>8</v>
      </c>
      <c r="J54" s="16" t="s">
        <v>9</v>
      </c>
      <c r="K54" s="16" t="s">
        <v>10</v>
      </c>
      <c r="L54" s="16" t="s">
        <v>11</v>
      </c>
      <c r="M54" s="16" t="s">
        <v>12</v>
      </c>
    </row>
    <row r="55" spans="1:13" ht="23.25" customHeight="1" x14ac:dyDescent="0.25">
      <c r="A55" s="38" t="s">
        <v>323</v>
      </c>
      <c r="B55" s="105"/>
      <c r="C55" s="105">
        <f t="shared" ref="C55:D55" si="22">IF(C43="","",ROUND(C43/B43-100%,3))</f>
        <v>1.7999999999999999E-2</v>
      </c>
      <c r="D55" s="105">
        <f t="shared" si="22"/>
        <v>0.20599999999999999</v>
      </c>
      <c r="E55" s="105" t="s">
        <v>489</v>
      </c>
      <c r="F55" s="105" t="s">
        <v>489</v>
      </c>
      <c r="G55" s="105" t="s">
        <v>489</v>
      </c>
      <c r="H55" s="105" t="s">
        <v>489</v>
      </c>
      <c r="I55" s="105" t="s">
        <v>489</v>
      </c>
      <c r="J55" s="105" t="s">
        <v>489</v>
      </c>
      <c r="K55" s="105" t="s">
        <v>489</v>
      </c>
      <c r="L55" s="105" t="s">
        <v>489</v>
      </c>
      <c r="M55" s="105" t="s">
        <v>489</v>
      </c>
    </row>
    <row r="56" spans="1:13" ht="23.25" customHeight="1" x14ac:dyDescent="0.25">
      <c r="A56" s="38" t="s">
        <v>324</v>
      </c>
      <c r="B56" s="105"/>
      <c r="C56" s="105">
        <f t="shared" ref="C56:D56" si="23">IF(C44="","",ROUND(C44/B44-100%,3))</f>
        <v>1.6E-2</v>
      </c>
      <c r="D56" s="105">
        <f t="shared" si="23"/>
        <v>0.10299999999999999</v>
      </c>
      <c r="E56" s="105" t="s">
        <v>489</v>
      </c>
      <c r="F56" s="105" t="s">
        <v>489</v>
      </c>
      <c r="G56" s="105" t="s">
        <v>489</v>
      </c>
      <c r="H56" s="105" t="s">
        <v>489</v>
      </c>
      <c r="I56" s="105" t="s">
        <v>489</v>
      </c>
      <c r="J56" s="105" t="s">
        <v>489</v>
      </c>
      <c r="K56" s="105" t="s">
        <v>489</v>
      </c>
      <c r="L56" s="105" t="s">
        <v>489</v>
      </c>
      <c r="M56" s="105" t="s">
        <v>489</v>
      </c>
    </row>
    <row r="57" spans="1:13" ht="23.25" customHeight="1" x14ac:dyDescent="0.25">
      <c r="A57" s="38" t="s">
        <v>325</v>
      </c>
      <c r="B57" s="105"/>
      <c r="C57" s="105">
        <f t="shared" ref="C57:D57" si="24">IF(C45="","",ROUND(C45/B45-100%,3))</f>
        <v>3.3000000000000002E-2</v>
      </c>
      <c r="D57" s="105">
        <f t="shared" si="24"/>
        <v>9.4E-2</v>
      </c>
      <c r="E57" s="105" t="s">
        <v>489</v>
      </c>
      <c r="F57" s="105" t="s">
        <v>489</v>
      </c>
      <c r="G57" s="105" t="s">
        <v>489</v>
      </c>
      <c r="H57" s="105" t="s">
        <v>489</v>
      </c>
      <c r="I57" s="105" t="s">
        <v>489</v>
      </c>
      <c r="J57" s="105" t="s">
        <v>489</v>
      </c>
      <c r="K57" s="105" t="s">
        <v>489</v>
      </c>
      <c r="L57" s="105" t="s">
        <v>489</v>
      </c>
      <c r="M57" s="105" t="s">
        <v>489</v>
      </c>
    </row>
    <row r="59" spans="1:13" ht="23.25" customHeight="1" x14ac:dyDescent="0.25">
      <c r="A59" s="279" t="s">
        <v>1</v>
      </c>
      <c r="B59" s="302" t="s">
        <v>436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4"/>
    </row>
    <row r="60" spans="1:13" ht="23.25" customHeight="1" x14ac:dyDescent="0.25">
      <c r="A60" s="279"/>
      <c r="B60" s="19" t="s">
        <v>17</v>
      </c>
      <c r="C60" s="16" t="s">
        <v>16</v>
      </c>
      <c r="D60" s="16" t="s">
        <v>4</v>
      </c>
      <c r="E60" s="16" t="s">
        <v>5</v>
      </c>
      <c r="F60" s="16" t="s">
        <v>2</v>
      </c>
      <c r="G60" s="16" t="s">
        <v>6</v>
      </c>
      <c r="H60" s="16" t="s">
        <v>7</v>
      </c>
      <c r="I60" s="16" t="s">
        <v>8</v>
      </c>
      <c r="J60" s="16" t="s">
        <v>9</v>
      </c>
      <c r="K60" s="16" t="s">
        <v>10</v>
      </c>
      <c r="L60" s="16" t="s">
        <v>11</v>
      </c>
      <c r="M60" s="16" t="s">
        <v>12</v>
      </c>
    </row>
    <row r="61" spans="1:13" ht="23.25" customHeight="1" x14ac:dyDescent="0.25">
      <c r="A61" s="38" t="s">
        <v>323</v>
      </c>
      <c r="B61" s="105" t="s">
        <v>489</v>
      </c>
      <c r="C61" s="105" t="s">
        <v>489</v>
      </c>
      <c r="D61" s="105" t="str">
        <f t="shared" ref="D61:M61" si="25">IF(D37="","",ROUND(D37/D43-100%,3))</f>
        <v/>
      </c>
      <c r="E61" s="105" t="str">
        <f t="shared" si="25"/>
        <v/>
      </c>
      <c r="F61" s="105" t="str">
        <f t="shared" si="25"/>
        <v/>
      </c>
      <c r="G61" s="105" t="str">
        <f t="shared" si="25"/>
        <v/>
      </c>
      <c r="H61" s="105" t="str">
        <f t="shared" si="25"/>
        <v/>
      </c>
      <c r="I61" s="105" t="str">
        <f t="shared" si="25"/>
        <v/>
      </c>
      <c r="J61" s="105" t="str">
        <f t="shared" si="25"/>
        <v/>
      </c>
      <c r="K61" s="105" t="str">
        <f t="shared" si="25"/>
        <v/>
      </c>
      <c r="L61" s="105" t="str">
        <f t="shared" si="25"/>
        <v/>
      </c>
      <c r="M61" s="105" t="str">
        <f t="shared" si="25"/>
        <v/>
      </c>
    </row>
    <row r="62" spans="1:13" ht="23.25" customHeight="1" x14ac:dyDescent="0.25">
      <c r="A62" s="38" t="s">
        <v>324</v>
      </c>
      <c r="B62" s="105" t="s">
        <v>489</v>
      </c>
      <c r="C62" s="105" t="s">
        <v>489</v>
      </c>
      <c r="D62" s="105" t="str">
        <f t="shared" ref="D62:M63" si="26">IF(D38="","",ROUND(D38/D44-100%,3))</f>
        <v/>
      </c>
      <c r="E62" s="105" t="str">
        <f t="shared" si="26"/>
        <v/>
      </c>
      <c r="F62" s="105" t="str">
        <f t="shared" si="26"/>
        <v/>
      </c>
      <c r="G62" s="105" t="str">
        <f t="shared" si="26"/>
        <v/>
      </c>
      <c r="H62" s="105" t="str">
        <f t="shared" si="26"/>
        <v/>
      </c>
      <c r="I62" s="105" t="str">
        <f t="shared" si="26"/>
        <v/>
      </c>
      <c r="J62" s="105" t="str">
        <f t="shared" si="26"/>
        <v/>
      </c>
      <c r="K62" s="105" t="str">
        <f t="shared" si="26"/>
        <v/>
      </c>
      <c r="L62" s="105" t="str">
        <f t="shared" si="26"/>
        <v/>
      </c>
      <c r="M62" s="105" t="str">
        <f t="shared" si="26"/>
        <v/>
      </c>
    </row>
    <row r="63" spans="1:13" ht="23.25" customHeight="1" x14ac:dyDescent="0.25">
      <c r="A63" s="38" t="s">
        <v>325</v>
      </c>
      <c r="B63" s="105" t="s">
        <v>489</v>
      </c>
      <c r="C63" s="105" t="s">
        <v>489</v>
      </c>
      <c r="D63" s="105" t="str">
        <f t="shared" si="26"/>
        <v/>
      </c>
      <c r="E63" s="105" t="str">
        <f t="shared" si="26"/>
        <v/>
      </c>
      <c r="F63" s="105" t="str">
        <f t="shared" si="26"/>
        <v/>
      </c>
      <c r="G63" s="105" t="str">
        <f t="shared" si="26"/>
        <v/>
      </c>
      <c r="H63" s="105" t="str">
        <f t="shared" si="26"/>
        <v/>
      </c>
      <c r="I63" s="105" t="str">
        <f t="shared" si="26"/>
        <v/>
      </c>
      <c r="J63" s="105" t="str">
        <f t="shared" si="26"/>
        <v/>
      </c>
      <c r="K63" s="105" t="str">
        <f t="shared" si="26"/>
        <v/>
      </c>
      <c r="L63" s="105" t="str">
        <f t="shared" si="26"/>
        <v/>
      </c>
      <c r="M63" s="105" t="str">
        <f t="shared" si="26"/>
        <v/>
      </c>
    </row>
    <row r="66" spans="1:15" ht="31.5" customHeight="1" x14ac:dyDescent="0.25">
      <c r="A66" s="149"/>
      <c r="B66" s="278" t="s">
        <v>426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148"/>
    </row>
  </sheetData>
  <mergeCells count="23">
    <mergeCell ref="A59:A60"/>
    <mergeCell ref="B59:M59"/>
    <mergeCell ref="B35:N35"/>
    <mergeCell ref="A41:A42"/>
    <mergeCell ref="B41:N41"/>
    <mergeCell ref="A47:A48"/>
    <mergeCell ref="B47:M47"/>
    <mergeCell ref="B66:N66"/>
    <mergeCell ref="A33:N33"/>
    <mergeCell ref="A1:N1"/>
    <mergeCell ref="A21:A22"/>
    <mergeCell ref="B21:M21"/>
    <mergeCell ref="A53:A54"/>
    <mergeCell ref="B53:M53"/>
    <mergeCell ref="A3:A4"/>
    <mergeCell ref="B3:N3"/>
    <mergeCell ref="A9:A10"/>
    <mergeCell ref="B9:N9"/>
    <mergeCell ref="A15:A16"/>
    <mergeCell ref="B15:M15"/>
    <mergeCell ref="A27:A28"/>
    <mergeCell ref="B27:M27"/>
    <mergeCell ref="A35:A36"/>
  </mergeCells>
  <conditionalFormatting sqref="C55:M57">
    <cfRule type="cellIs" dxfId="54" priority="33" operator="equal">
      <formula>0</formula>
    </cfRule>
  </conditionalFormatting>
  <conditionalFormatting sqref="G57">
    <cfRule type="cellIs" dxfId="53" priority="32" operator="equal">
      <formula>0</formula>
    </cfRule>
  </conditionalFormatting>
  <conditionalFormatting sqref="H23:M25">
    <cfRule type="cellIs" dxfId="52" priority="29" operator="equal">
      <formula>0</formula>
    </cfRule>
  </conditionalFormatting>
  <conditionalFormatting sqref="C17:M19">
    <cfRule type="cellIs" dxfId="51" priority="24" operator="equal">
      <formula>0</formula>
    </cfRule>
  </conditionalFormatting>
  <conditionalFormatting sqref="B49:M51">
    <cfRule type="cellIs" dxfId="50" priority="10" operator="equal">
      <formula>0</formula>
    </cfRule>
  </conditionalFormatting>
  <conditionalFormatting sqref="G51">
    <cfRule type="cellIs" dxfId="49" priority="9" operator="equal">
      <formula>0</formula>
    </cfRule>
  </conditionalFormatting>
  <conditionalFormatting sqref="B61:M63">
    <cfRule type="cellIs" dxfId="48" priority="2" operator="equal">
      <formula>0</formula>
    </cfRule>
  </conditionalFormatting>
  <conditionalFormatting sqref="G63">
    <cfRule type="cellIs" dxfId="47" priority="1" operator="equal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E3C69E95-CC87-4D0E-AE5B-F4BEE825AAB4}">
            <xm:f>NOT(ISERROR(SEARCH("+",B23)))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3" operator="containsText" id="{85DC61E5-3A59-4E1F-A672-B6B45C713652}">
            <xm:f>NOT(ISERROR(SEARCH("-",B23)))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B23:B25</xm:sqref>
        </x14:conditionalFormatting>
        <x14:conditionalFormatting xmlns:xm="http://schemas.microsoft.com/office/excel/2006/main">
          <x14:cfRule type="containsText" priority="38" operator="containsText" id="{9C84B203-E602-4F32-B1BD-51FB3CBF1133}">
            <xm:f>NOT(ISERROR(SEARCH("+",B55)))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9" operator="containsText" id="{20E6D1A5-E600-4CF5-9128-07F857D360A5}">
            <xm:f>NOT(ISERROR(SEARCH("-",B55)))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B55:B57</xm:sqref>
        </x14:conditionalFormatting>
        <x14:conditionalFormatting xmlns:xm="http://schemas.microsoft.com/office/excel/2006/main">
          <x14:cfRule type="containsText" priority="36" operator="containsText" id="{79F01DDB-2057-4583-A476-1520F95CE9F3}">
            <xm:f>NOT(ISERROR(SEARCH("+",C55)))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7" operator="containsText" id="{8F38FA70-E4EE-4B96-9AFE-128B53522CBF}">
            <xm:f>NOT(ISERROR(SEARCH("-",C55)))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C55:M57</xm:sqref>
        </x14:conditionalFormatting>
        <x14:conditionalFormatting xmlns:xm="http://schemas.microsoft.com/office/excel/2006/main">
          <x14:cfRule type="containsText" priority="34" operator="containsText" id="{D4703E8B-C6E3-41EF-A4AC-D7832B4330E8}">
            <xm:f>NOT(ISERROR(SEARCH("+",I55)))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5" operator="containsText" id="{38668853-DF5F-4E7C-938D-ACA660A3D7B5}">
            <xm:f>NOT(ISERROR(SEARCH("-",I55)))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I55:M57</xm:sqref>
        </x14:conditionalFormatting>
        <x14:conditionalFormatting xmlns:xm="http://schemas.microsoft.com/office/excel/2006/main">
          <x14:cfRule type="containsText" priority="30" operator="containsText" id="{F8FF6F6D-9F8F-4382-BE33-6F98DD6A9958}">
            <xm:f>NOT(ISERROR(SEARCH("+",H23)))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1" operator="containsText" id="{F07184F8-96CE-47C0-8B4A-8689BDAAF36B}">
            <xm:f>NOT(ISERROR(SEARCH("-",H23)))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H23:M25</xm:sqref>
        </x14:conditionalFormatting>
        <x14:conditionalFormatting xmlns:xm="http://schemas.microsoft.com/office/excel/2006/main">
          <x14:cfRule type="containsText" priority="27" operator="containsText" id="{FA2F9CE7-045D-4AC9-ADDA-05F77E1EE04B}">
            <xm:f>NOT(ISERROR(SEARCH("+",B17)))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8" operator="containsText" id="{55C7B102-0444-43B0-8DCB-E22A8D98DD7F}">
            <xm:f>NOT(ISERROR(SEARCH("-",B17)))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B17:B19</xm:sqref>
        </x14:conditionalFormatting>
        <x14:conditionalFormatting xmlns:xm="http://schemas.microsoft.com/office/excel/2006/main">
          <x14:cfRule type="containsText" priority="25" operator="containsText" id="{275A04EC-A0D8-44CC-A9B8-8157F9CFAB62}">
            <xm:f>NOT(ISERROR(SEARCH("+",C17)))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6" operator="containsText" id="{36EDD993-7552-4FF3-AC19-6797DFFAAFEB}">
            <xm:f>NOT(ISERROR(SEARCH("-",C17)))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C17:M19</xm:sqref>
        </x14:conditionalFormatting>
        <x14:conditionalFormatting xmlns:xm="http://schemas.microsoft.com/office/excel/2006/main">
          <x14:cfRule type="containsText" priority="17" operator="containsText" id="{4557C674-C904-4FEC-8651-D69AEB7457E2}">
            <xm:f>NOT(ISERROR(SEARCH("+",B29)))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8" operator="containsText" id="{AF4D4661-4A94-4F44-9AEE-EF71F3582888}">
            <xm:f>NOT(ISERROR(SEARCH("-",B29)))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B29:M31</xm:sqref>
        </x14:conditionalFormatting>
        <x14:conditionalFormatting xmlns:xm="http://schemas.microsoft.com/office/excel/2006/main">
          <x14:cfRule type="containsText" priority="13" operator="containsText" id="{148A9A44-561B-4353-B175-20CBC94DA6D5}">
            <xm:f>NOT(ISERROR(SEARCH("+",B49)))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4" operator="containsText" id="{A36C743E-D867-46B4-94FC-9DBBA7F5D7E4}">
            <xm:f>NOT(ISERROR(SEARCH("-",B49)))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B49:M51</xm:sqref>
        </x14:conditionalFormatting>
        <x14:conditionalFormatting xmlns:xm="http://schemas.microsoft.com/office/excel/2006/main">
          <x14:cfRule type="containsText" priority="11" operator="containsText" id="{1CEEB1C6-BF56-4F1F-9E32-1EB44C2A8DE2}">
            <xm:f>NOT(ISERROR(SEARCH("+",I49)))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2" operator="containsText" id="{29331C26-DAB9-459C-ADB1-0F5298FD83DA}">
            <xm:f>NOT(ISERROR(SEARCH("-",I49)))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I49:M51</xm:sqref>
        </x14:conditionalFormatting>
        <x14:conditionalFormatting xmlns:xm="http://schemas.microsoft.com/office/excel/2006/main">
          <x14:cfRule type="containsText" priority="5" operator="containsText" id="{8A102A34-404E-447A-A25D-7D33918784D7}">
            <xm:f>NOT(ISERROR(SEARCH("+",B61)))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34A3D6BE-8393-4A65-83B3-FE311DEA7971}">
            <xm:f>NOT(ISERROR(SEARCH("-",B61)))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B61:M63</xm:sqref>
        </x14:conditionalFormatting>
        <x14:conditionalFormatting xmlns:xm="http://schemas.microsoft.com/office/excel/2006/main">
          <x14:cfRule type="containsText" priority="3" operator="containsText" id="{5E1BCFC2-BC77-4AF0-AA70-F856F6FF6B92}">
            <xm:f>NOT(ISERROR(SEARCH("+",I61)))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" operator="containsText" id="{39878A39-8B2B-4041-BA31-45CCB9F264D8}">
            <xm:f>NOT(ISERROR(SEARCH("-",I61)))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I61:M63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O1" sqref="O1"/>
    </sheetView>
  </sheetViews>
  <sheetFormatPr defaultRowHeight="15" x14ac:dyDescent="0.25"/>
  <cols>
    <col min="1" max="1" width="88" customWidth="1"/>
    <col min="2" max="13" width="12" customWidth="1"/>
    <col min="14" max="14" width="12.7109375" customWidth="1"/>
  </cols>
  <sheetData>
    <row r="1" spans="1:16" ht="18" customHeight="1" x14ac:dyDescent="0.25">
      <c r="A1" s="281" t="s">
        <v>444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27" t="s">
        <v>0</v>
      </c>
    </row>
    <row r="3" spans="1:16" ht="15.75" x14ac:dyDescent="0.25">
      <c r="A3" s="388" t="s">
        <v>1</v>
      </c>
      <c r="B3" s="306" t="s">
        <v>418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6" x14ac:dyDescent="0.25">
      <c r="A4" s="389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97" t="s">
        <v>439</v>
      </c>
    </row>
    <row r="5" spans="1:16" x14ac:dyDescent="0.25">
      <c r="A5" s="37" t="s">
        <v>97</v>
      </c>
      <c r="B5" s="40" t="s">
        <v>489</v>
      </c>
      <c r="C5" s="240" t="s">
        <v>489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10" t="s">
        <v>489</v>
      </c>
    </row>
    <row r="6" spans="1:16" x14ac:dyDescent="0.25">
      <c r="A6" s="37" t="s">
        <v>98</v>
      </c>
      <c r="B6" s="40" t="s">
        <v>489</v>
      </c>
      <c r="C6" s="240" t="s">
        <v>489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10" t="s">
        <v>489</v>
      </c>
    </row>
    <row r="7" spans="1:16" x14ac:dyDescent="0.25">
      <c r="A7" s="37" t="s">
        <v>99</v>
      </c>
      <c r="B7" s="40" t="s">
        <v>489</v>
      </c>
      <c r="C7" s="240" t="s">
        <v>489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10" t="s">
        <v>489</v>
      </c>
    </row>
    <row r="8" spans="1:16" x14ac:dyDescent="0.25">
      <c r="A8" s="39" t="s">
        <v>431</v>
      </c>
      <c r="B8" s="40" t="s">
        <v>489</v>
      </c>
      <c r="C8" s="240" t="s">
        <v>489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10" t="s">
        <v>489</v>
      </c>
    </row>
    <row r="9" spans="1:16" x14ac:dyDescent="0.25">
      <c r="A9" s="37" t="s">
        <v>101</v>
      </c>
      <c r="B9" s="40" t="s">
        <v>489</v>
      </c>
      <c r="C9" s="240" t="s">
        <v>489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10" t="s">
        <v>489</v>
      </c>
    </row>
    <row r="10" spans="1:16" x14ac:dyDescent="0.25">
      <c r="A10" s="37" t="s">
        <v>100</v>
      </c>
      <c r="B10" s="40" t="s">
        <v>489</v>
      </c>
      <c r="C10" s="240" t="s">
        <v>489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0" t="s">
        <v>489</v>
      </c>
    </row>
    <row r="11" spans="1:16" x14ac:dyDescent="0.25">
      <c r="A11" s="39" t="s">
        <v>430</v>
      </c>
      <c r="B11" s="40" t="s">
        <v>489</v>
      </c>
      <c r="C11" s="40" t="s">
        <v>489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0" t="s">
        <v>489</v>
      </c>
    </row>
    <row r="14" spans="1:16" ht="15.75" x14ac:dyDescent="0.25">
      <c r="A14" s="388" t="s">
        <v>1</v>
      </c>
      <c r="B14" s="306" t="s">
        <v>18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</row>
    <row r="15" spans="1:16" ht="28.5" customHeight="1" x14ac:dyDescent="0.25">
      <c r="A15" s="389"/>
      <c r="B15" s="19" t="s">
        <v>17</v>
      </c>
      <c r="C15" s="16" t="s">
        <v>16</v>
      </c>
      <c r="D15" s="16" t="s">
        <v>4</v>
      </c>
      <c r="E15" s="16" t="s">
        <v>5</v>
      </c>
      <c r="F15" s="16" t="s">
        <v>2</v>
      </c>
      <c r="G15" s="16" t="s">
        <v>6</v>
      </c>
      <c r="H15" s="16" t="s">
        <v>7</v>
      </c>
      <c r="I15" s="16" t="s">
        <v>8</v>
      </c>
      <c r="J15" s="16" t="s">
        <v>9</v>
      </c>
      <c r="K15" s="16" t="s">
        <v>10</v>
      </c>
      <c r="L15" s="16" t="s">
        <v>11</v>
      </c>
      <c r="M15" s="16" t="s">
        <v>12</v>
      </c>
      <c r="N15" s="97" t="s">
        <v>398</v>
      </c>
    </row>
    <row r="16" spans="1:16" ht="15" customHeight="1" x14ac:dyDescent="0.25">
      <c r="A16" s="37" t="s">
        <v>97</v>
      </c>
      <c r="B16" s="40">
        <v>152</v>
      </c>
      <c r="C16" s="40">
        <v>152</v>
      </c>
      <c r="D16" s="40">
        <v>152</v>
      </c>
      <c r="E16" s="40" t="s">
        <v>489</v>
      </c>
      <c r="F16" s="40" t="s">
        <v>489</v>
      </c>
      <c r="G16" s="40" t="s">
        <v>489</v>
      </c>
      <c r="H16" s="40" t="s">
        <v>489</v>
      </c>
      <c r="I16" s="40" t="s">
        <v>489</v>
      </c>
      <c r="J16" s="40" t="s">
        <v>489</v>
      </c>
      <c r="K16" s="40" t="s">
        <v>489</v>
      </c>
      <c r="L16" s="40" t="s">
        <v>489</v>
      </c>
      <c r="M16" s="117" t="s">
        <v>489</v>
      </c>
      <c r="N16" s="10" t="s">
        <v>489</v>
      </c>
    </row>
    <row r="17" spans="1:14" ht="15" customHeight="1" x14ac:dyDescent="0.25">
      <c r="A17" s="37" t="s">
        <v>98</v>
      </c>
      <c r="B17" s="40">
        <v>145</v>
      </c>
      <c r="C17" s="40">
        <v>145</v>
      </c>
      <c r="D17" s="40">
        <v>145</v>
      </c>
      <c r="E17" s="40" t="s">
        <v>489</v>
      </c>
      <c r="F17" s="40" t="s">
        <v>489</v>
      </c>
      <c r="G17" s="40" t="s">
        <v>489</v>
      </c>
      <c r="H17" s="40" t="s">
        <v>489</v>
      </c>
      <c r="I17" s="40" t="s">
        <v>489</v>
      </c>
      <c r="J17" s="40" t="s">
        <v>489</v>
      </c>
      <c r="K17" s="40" t="s">
        <v>489</v>
      </c>
      <c r="L17" s="40" t="s">
        <v>489</v>
      </c>
      <c r="M17" s="117" t="s">
        <v>489</v>
      </c>
      <c r="N17" s="10" t="s">
        <v>489</v>
      </c>
    </row>
    <row r="18" spans="1:14" ht="15" customHeight="1" x14ac:dyDescent="0.25">
      <c r="A18" s="37" t="s">
        <v>99</v>
      </c>
      <c r="B18" s="40"/>
      <c r="C18" s="40"/>
      <c r="D18" s="40"/>
      <c r="E18" s="40" t="s">
        <v>489</v>
      </c>
      <c r="F18" s="40" t="s">
        <v>489</v>
      </c>
      <c r="G18" s="40" t="s">
        <v>489</v>
      </c>
      <c r="H18" s="40" t="s">
        <v>489</v>
      </c>
      <c r="I18" s="40" t="s">
        <v>489</v>
      </c>
      <c r="J18" s="40" t="s">
        <v>489</v>
      </c>
      <c r="K18" s="40" t="s">
        <v>489</v>
      </c>
      <c r="L18" s="40" t="s">
        <v>489</v>
      </c>
      <c r="M18" s="117" t="s">
        <v>489</v>
      </c>
      <c r="N18" s="10" t="s">
        <v>489</v>
      </c>
    </row>
    <row r="19" spans="1:14" ht="15" customHeight="1" x14ac:dyDescent="0.25">
      <c r="A19" s="39" t="s">
        <v>431</v>
      </c>
      <c r="B19" s="40">
        <v>5.5</v>
      </c>
      <c r="C19" s="40">
        <v>6</v>
      </c>
      <c r="D19" s="40">
        <v>6</v>
      </c>
      <c r="E19" s="40" t="s">
        <v>489</v>
      </c>
      <c r="F19" s="40" t="s">
        <v>489</v>
      </c>
      <c r="G19" s="40" t="s">
        <v>489</v>
      </c>
      <c r="H19" s="40" t="s">
        <v>489</v>
      </c>
      <c r="I19" s="40" t="s">
        <v>489</v>
      </c>
      <c r="J19" s="40" t="s">
        <v>489</v>
      </c>
      <c r="K19" s="40" t="s">
        <v>489</v>
      </c>
      <c r="L19" s="40" t="s">
        <v>489</v>
      </c>
      <c r="M19" s="117" t="s">
        <v>489</v>
      </c>
      <c r="N19" s="10" t="s">
        <v>489</v>
      </c>
    </row>
    <row r="20" spans="1:14" ht="15" customHeight="1" x14ac:dyDescent="0.25">
      <c r="A20" s="37" t="s">
        <v>101</v>
      </c>
      <c r="B20" s="40">
        <v>1.8</v>
      </c>
      <c r="C20" s="40">
        <v>1.8</v>
      </c>
      <c r="D20" s="40">
        <v>1.8</v>
      </c>
      <c r="E20" s="40" t="s">
        <v>489</v>
      </c>
      <c r="F20" s="40" t="s">
        <v>489</v>
      </c>
      <c r="G20" s="40" t="s">
        <v>489</v>
      </c>
      <c r="H20" s="40" t="s">
        <v>489</v>
      </c>
      <c r="I20" s="40" t="s">
        <v>489</v>
      </c>
      <c r="J20" s="40" t="s">
        <v>489</v>
      </c>
      <c r="K20" s="40" t="s">
        <v>489</v>
      </c>
      <c r="L20" s="40" t="s">
        <v>489</v>
      </c>
      <c r="M20" s="117" t="s">
        <v>489</v>
      </c>
      <c r="N20" s="10" t="s">
        <v>489</v>
      </c>
    </row>
    <row r="21" spans="1:14" ht="15" customHeight="1" x14ac:dyDescent="0.25">
      <c r="A21" s="37" t="s">
        <v>100</v>
      </c>
      <c r="B21" s="40">
        <v>0.6</v>
      </c>
      <c r="C21" s="40">
        <v>0.6</v>
      </c>
      <c r="D21" s="40">
        <v>0.6</v>
      </c>
      <c r="E21" s="40" t="s">
        <v>489</v>
      </c>
      <c r="F21" s="40" t="s">
        <v>489</v>
      </c>
      <c r="G21" s="40" t="s">
        <v>489</v>
      </c>
      <c r="H21" s="40" t="s">
        <v>489</v>
      </c>
      <c r="I21" s="40" t="s">
        <v>489</v>
      </c>
      <c r="J21" s="40" t="s">
        <v>489</v>
      </c>
      <c r="K21" s="40" t="s">
        <v>489</v>
      </c>
      <c r="L21" s="40" t="s">
        <v>489</v>
      </c>
      <c r="M21" s="117" t="s">
        <v>489</v>
      </c>
      <c r="N21" s="10" t="s">
        <v>489</v>
      </c>
    </row>
    <row r="22" spans="1:14" ht="15" customHeight="1" x14ac:dyDescent="0.25">
      <c r="A22" s="39" t="s">
        <v>430</v>
      </c>
      <c r="B22" s="40">
        <v>1680</v>
      </c>
      <c r="C22" s="40">
        <v>1694</v>
      </c>
      <c r="D22" s="40">
        <v>1858</v>
      </c>
      <c r="E22" s="40" t="s">
        <v>489</v>
      </c>
      <c r="F22" s="40" t="s">
        <v>489</v>
      </c>
      <c r="G22" s="40" t="s">
        <v>489</v>
      </c>
      <c r="H22" s="40" t="s">
        <v>489</v>
      </c>
      <c r="I22" s="40" t="s">
        <v>489</v>
      </c>
      <c r="J22" s="40" t="s">
        <v>489</v>
      </c>
      <c r="K22" s="40" t="s">
        <v>489</v>
      </c>
      <c r="L22" s="40" t="s">
        <v>489</v>
      </c>
      <c r="M22" s="40" t="s">
        <v>489</v>
      </c>
      <c r="N22" s="10" t="s">
        <v>489</v>
      </c>
    </row>
    <row r="25" spans="1:14" ht="15.75" x14ac:dyDescent="0.25">
      <c r="A25" s="279" t="s">
        <v>1</v>
      </c>
      <c r="B25" s="302" t="s">
        <v>438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4"/>
    </row>
    <row r="26" spans="1:14" x14ac:dyDescent="0.25">
      <c r="A26" s="279"/>
      <c r="B26" s="19" t="s">
        <v>17</v>
      </c>
      <c r="C26" s="16" t="s">
        <v>16</v>
      </c>
      <c r="D26" s="16" t="s">
        <v>4</v>
      </c>
      <c r="E26" s="16" t="s">
        <v>5</v>
      </c>
      <c r="F26" s="16" t="s">
        <v>2</v>
      </c>
      <c r="G26" s="16" t="s">
        <v>6</v>
      </c>
      <c r="H26" s="16" t="s">
        <v>7</v>
      </c>
      <c r="I26" s="16" t="s">
        <v>8</v>
      </c>
      <c r="J26" s="16" t="s">
        <v>9</v>
      </c>
      <c r="K26" s="16" t="s">
        <v>10</v>
      </c>
      <c r="L26" s="16" t="s">
        <v>11</v>
      </c>
      <c r="M26" s="16" t="s">
        <v>12</v>
      </c>
    </row>
    <row r="27" spans="1:14" x14ac:dyDescent="0.25">
      <c r="A27" s="37" t="s">
        <v>97</v>
      </c>
      <c r="B27" s="105"/>
      <c r="C27" s="105" t="s">
        <v>489</v>
      </c>
      <c r="D27" s="118" t="str">
        <f t="shared" ref="D27:M27" si="0">IF(D5="","",ROUND(D5/C5-100%,3))</f>
        <v/>
      </c>
      <c r="E27" s="118" t="str">
        <f t="shared" si="0"/>
        <v/>
      </c>
      <c r="F27" s="118" t="str">
        <f t="shared" si="0"/>
        <v/>
      </c>
      <c r="G27" s="118" t="str">
        <f t="shared" si="0"/>
        <v/>
      </c>
      <c r="H27" s="118" t="str">
        <f t="shared" si="0"/>
        <v/>
      </c>
      <c r="I27" s="118" t="str">
        <f t="shared" si="0"/>
        <v/>
      </c>
      <c r="J27" s="118" t="str">
        <f t="shared" si="0"/>
        <v/>
      </c>
      <c r="K27" s="118" t="str">
        <f t="shared" si="0"/>
        <v/>
      </c>
      <c r="L27" s="118" t="str">
        <f t="shared" si="0"/>
        <v/>
      </c>
      <c r="M27" s="118" t="str">
        <f t="shared" si="0"/>
        <v/>
      </c>
    </row>
    <row r="28" spans="1:14" x14ac:dyDescent="0.25">
      <c r="A28" s="37" t="s">
        <v>98</v>
      </c>
      <c r="B28" s="105"/>
      <c r="C28" s="105" t="s">
        <v>489</v>
      </c>
      <c r="D28" s="118" t="str">
        <f t="shared" ref="D28:M28" si="1">IF(D6="","",ROUND(D6/C6-100%,3))</f>
        <v/>
      </c>
      <c r="E28" s="118" t="str">
        <f t="shared" si="1"/>
        <v/>
      </c>
      <c r="F28" s="118" t="str">
        <f t="shared" si="1"/>
        <v/>
      </c>
      <c r="G28" s="118" t="str">
        <f t="shared" si="1"/>
        <v/>
      </c>
      <c r="H28" s="118" t="str">
        <f t="shared" si="1"/>
        <v/>
      </c>
      <c r="I28" s="118" t="str">
        <f t="shared" si="1"/>
        <v/>
      </c>
      <c r="J28" s="118" t="str">
        <f t="shared" si="1"/>
        <v/>
      </c>
      <c r="K28" s="105" t="str">
        <f t="shared" si="1"/>
        <v/>
      </c>
      <c r="L28" s="105" t="str">
        <f t="shared" si="1"/>
        <v/>
      </c>
      <c r="M28" s="105" t="str">
        <f t="shared" si="1"/>
        <v/>
      </c>
    </row>
    <row r="29" spans="1:14" x14ac:dyDescent="0.25">
      <c r="A29" s="37" t="s">
        <v>99</v>
      </c>
      <c r="B29" s="105"/>
      <c r="C29" s="241" t="s">
        <v>489</v>
      </c>
      <c r="D29" s="105" t="str">
        <f t="shared" ref="D29:H33" si="2">IF(D7="","",ROUND(D7/C7-100%,3))</f>
        <v/>
      </c>
      <c r="E29" s="105" t="str">
        <f t="shared" si="2"/>
        <v/>
      </c>
      <c r="F29" s="105" t="str">
        <f t="shared" si="2"/>
        <v/>
      </c>
      <c r="G29" s="105" t="str">
        <f t="shared" si="2"/>
        <v/>
      </c>
      <c r="H29" s="105" t="str">
        <f t="shared" si="2"/>
        <v/>
      </c>
      <c r="I29" s="105"/>
      <c r="J29" s="105" t="str">
        <f t="shared" ref="J29:L33" si="3">IF(J7="","",ROUND(J7/I7-100%,3))</f>
        <v/>
      </c>
      <c r="K29" s="105" t="str">
        <f t="shared" si="3"/>
        <v/>
      </c>
      <c r="L29" s="105" t="str">
        <f t="shared" si="3"/>
        <v/>
      </c>
      <c r="M29" s="105"/>
    </row>
    <row r="30" spans="1:14" x14ac:dyDescent="0.25">
      <c r="A30" s="39" t="s">
        <v>431</v>
      </c>
      <c r="B30" s="105"/>
      <c r="C30" s="241" t="s">
        <v>489</v>
      </c>
      <c r="D30" s="118" t="str">
        <f t="shared" si="2"/>
        <v/>
      </c>
      <c r="E30" s="105" t="str">
        <f t="shared" si="2"/>
        <v/>
      </c>
      <c r="F30" s="118" t="str">
        <f t="shared" si="2"/>
        <v/>
      </c>
      <c r="G30" s="118" t="str">
        <f t="shared" si="2"/>
        <v/>
      </c>
      <c r="H30" s="118" t="str">
        <f t="shared" si="2"/>
        <v/>
      </c>
      <c r="I30" s="118" t="str">
        <f>IF(I8="","",ROUND(I8/H8-100%,3))</f>
        <v/>
      </c>
      <c r="J30" s="118" t="str">
        <f t="shared" si="3"/>
        <v/>
      </c>
      <c r="K30" s="118" t="str">
        <f t="shared" si="3"/>
        <v/>
      </c>
      <c r="L30" s="118" t="str">
        <f t="shared" si="3"/>
        <v/>
      </c>
      <c r="M30" s="105" t="str">
        <f>IF(M8="","",ROUND(M8/L8-100%,3))</f>
        <v/>
      </c>
    </row>
    <row r="31" spans="1:14" x14ac:dyDescent="0.25">
      <c r="A31" s="37" t="s">
        <v>101</v>
      </c>
      <c r="B31" s="105"/>
      <c r="C31" s="241" t="s">
        <v>489</v>
      </c>
      <c r="D31" s="118" t="str">
        <f t="shared" si="2"/>
        <v/>
      </c>
      <c r="E31" s="118" t="str">
        <f t="shared" si="2"/>
        <v/>
      </c>
      <c r="F31" s="118" t="str">
        <f t="shared" si="2"/>
        <v/>
      </c>
      <c r="G31" s="118" t="str">
        <f t="shared" si="2"/>
        <v/>
      </c>
      <c r="H31" s="118" t="str">
        <f t="shared" si="2"/>
        <v/>
      </c>
      <c r="I31" s="118" t="str">
        <f>IF(I9="","",ROUND(I9/H9-100%,3))</f>
        <v/>
      </c>
      <c r="J31" s="118" t="str">
        <f t="shared" si="3"/>
        <v/>
      </c>
      <c r="K31" s="105" t="str">
        <f t="shared" si="3"/>
        <v/>
      </c>
      <c r="L31" s="118" t="str">
        <f t="shared" si="3"/>
        <v/>
      </c>
      <c r="M31" s="118" t="str">
        <f>IF(M9="","",ROUND(M9/L9-100%,3))</f>
        <v/>
      </c>
    </row>
    <row r="32" spans="1:14" x14ac:dyDescent="0.25">
      <c r="A32" s="37" t="s">
        <v>100</v>
      </c>
      <c r="B32" s="105"/>
      <c r="C32" s="241" t="s">
        <v>489</v>
      </c>
      <c r="D32" s="118" t="str">
        <f t="shared" si="2"/>
        <v/>
      </c>
      <c r="E32" s="118" t="str">
        <f t="shared" si="2"/>
        <v/>
      </c>
      <c r="F32" s="118" t="str">
        <f t="shared" si="2"/>
        <v/>
      </c>
      <c r="G32" s="118" t="str">
        <f t="shared" si="2"/>
        <v/>
      </c>
      <c r="H32" s="118" t="str">
        <f t="shared" si="2"/>
        <v/>
      </c>
      <c r="I32" s="118" t="str">
        <f>IF(I10="","",ROUND(I10/H10-100%,3))</f>
        <v/>
      </c>
      <c r="J32" s="118" t="str">
        <f t="shared" si="3"/>
        <v/>
      </c>
      <c r="K32" s="105" t="str">
        <f t="shared" si="3"/>
        <v/>
      </c>
      <c r="L32" s="105" t="str">
        <f t="shared" si="3"/>
        <v/>
      </c>
      <c r="M32" s="105" t="str">
        <f>IF(M10="","",ROUND(M10/L10-100%,3))</f>
        <v/>
      </c>
    </row>
    <row r="33" spans="1:13" x14ac:dyDescent="0.25">
      <c r="A33" s="39" t="s">
        <v>430</v>
      </c>
      <c r="B33" s="105"/>
      <c r="C33" s="105" t="s">
        <v>489</v>
      </c>
      <c r="D33" s="105" t="str">
        <f t="shared" si="2"/>
        <v/>
      </c>
      <c r="E33" s="105" t="str">
        <f t="shared" si="2"/>
        <v/>
      </c>
      <c r="F33" s="105" t="str">
        <f t="shared" si="2"/>
        <v/>
      </c>
      <c r="G33" s="105" t="str">
        <f t="shared" si="2"/>
        <v/>
      </c>
      <c r="H33" s="105" t="str">
        <f t="shared" si="2"/>
        <v/>
      </c>
      <c r="I33" s="105" t="str">
        <f>IF(I11="","",ROUND(I11/H11-100%,3))</f>
        <v/>
      </c>
      <c r="J33" s="105" t="str">
        <f t="shared" si="3"/>
        <v/>
      </c>
      <c r="K33" s="105" t="str">
        <f t="shared" si="3"/>
        <v/>
      </c>
      <c r="L33" s="105" t="str">
        <f t="shared" si="3"/>
        <v/>
      </c>
      <c r="M33" s="105" t="str">
        <f>IF(M11="","",ROUND(M11/L11-100%,3))</f>
        <v/>
      </c>
    </row>
    <row r="36" spans="1:13" ht="15" customHeight="1" x14ac:dyDescent="0.25">
      <c r="A36" s="279" t="s">
        <v>1</v>
      </c>
      <c r="B36" s="302" t="s">
        <v>349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4"/>
    </row>
    <row r="37" spans="1:13" ht="15" customHeight="1" x14ac:dyDescent="0.25">
      <c r="A37" s="279"/>
      <c r="B37" s="19" t="s">
        <v>17</v>
      </c>
      <c r="C37" s="16" t="s">
        <v>16</v>
      </c>
      <c r="D37" s="16" t="s">
        <v>4</v>
      </c>
      <c r="E37" s="16" t="s">
        <v>5</v>
      </c>
      <c r="F37" s="16" t="s">
        <v>2</v>
      </c>
      <c r="G37" s="16" t="s">
        <v>6</v>
      </c>
      <c r="H37" s="16" t="s">
        <v>7</v>
      </c>
      <c r="I37" s="16" t="s">
        <v>8</v>
      </c>
      <c r="J37" s="16" t="s">
        <v>9</v>
      </c>
      <c r="K37" s="16" t="s">
        <v>10</v>
      </c>
      <c r="L37" s="16" t="s">
        <v>11</v>
      </c>
      <c r="M37" s="16" t="s">
        <v>12</v>
      </c>
    </row>
    <row r="38" spans="1:13" ht="15" customHeight="1" x14ac:dyDescent="0.25">
      <c r="A38" s="37" t="s">
        <v>97</v>
      </c>
      <c r="B38" s="105"/>
      <c r="C38" s="118">
        <f>IF(C16="","",ROUND(C16/B16-100%,3))</f>
        <v>0</v>
      </c>
      <c r="D38" s="118">
        <f t="shared" ref="D38" si="4">IF(D16="","",ROUND(D16/C16-100%,3))</f>
        <v>0</v>
      </c>
      <c r="E38" s="118" t="s">
        <v>489</v>
      </c>
      <c r="F38" s="118" t="s">
        <v>489</v>
      </c>
      <c r="G38" s="118" t="s">
        <v>489</v>
      </c>
      <c r="H38" s="118" t="s">
        <v>489</v>
      </c>
      <c r="I38" s="118" t="s">
        <v>489</v>
      </c>
      <c r="J38" s="118" t="s">
        <v>489</v>
      </c>
      <c r="K38" s="118" t="s">
        <v>489</v>
      </c>
      <c r="L38" s="118" t="s">
        <v>489</v>
      </c>
      <c r="M38" s="118" t="s">
        <v>489</v>
      </c>
    </row>
    <row r="39" spans="1:13" ht="15" customHeight="1" x14ac:dyDescent="0.25">
      <c r="A39" s="37" t="s">
        <v>98</v>
      </c>
      <c r="B39" s="105"/>
      <c r="C39" s="118">
        <f t="shared" ref="C39:D44" si="5">IF(C17="","",ROUND(C17/B17-100%,3))</f>
        <v>0</v>
      </c>
      <c r="D39" s="118">
        <f t="shared" si="5"/>
        <v>0</v>
      </c>
      <c r="E39" s="118" t="s">
        <v>489</v>
      </c>
      <c r="F39" s="118" t="s">
        <v>489</v>
      </c>
      <c r="G39" s="118" t="s">
        <v>489</v>
      </c>
      <c r="H39" s="118" t="s">
        <v>489</v>
      </c>
      <c r="I39" s="118" t="s">
        <v>489</v>
      </c>
      <c r="J39" s="118" t="s">
        <v>489</v>
      </c>
      <c r="K39" s="105" t="s">
        <v>489</v>
      </c>
      <c r="L39" s="105" t="s">
        <v>489</v>
      </c>
      <c r="M39" s="105" t="s">
        <v>489</v>
      </c>
    </row>
    <row r="40" spans="1:13" ht="15" customHeight="1" x14ac:dyDescent="0.25">
      <c r="A40" s="37" t="s">
        <v>99</v>
      </c>
      <c r="B40" s="105"/>
      <c r="C40" s="105" t="str">
        <f t="shared" si="5"/>
        <v/>
      </c>
      <c r="D40" s="105" t="str">
        <f t="shared" si="5"/>
        <v/>
      </c>
      <c r="E40" s="105" t="s">
        <v>489</v>
      </c>
      <c r="F40" s="105" t="s">
        <v>489</v>
      </c>
      <c r="G40" s="105" t="s">
        <v>489</v>
      </c>
      <c r="H40" s="105" t="s">
        <v>489</v>
      </c>
      <c r="I40" s="105" t="s">
        <v>489</v>
      </c>
      <c r="J40" s="105" t="s">
        <v>489</v>
      </c>
      <c r="K40" s="105" t="s">
        <v>489</v>
      </c>
      <c r="L40" s="105" t="s">
        <v>489</v>
      </c>
      <c r="M40" s="105" t="s">
        <v>489</v>
      </c>
    </row>
    <row r="41" spans="1:13" ht="15" customHeight="1" x14ac:dyDescent="0.25">
      <c r="A41" s="39" t="s">
        <v>431</v>
      </c>
      <c r="B41" s="105"/>
      <c r="C41" s="105">
        <f t="shared" si="5"/>
        <v>9.0999999999999998E-2</v>
      </c>
      <c r="D41" s="118">
        <f t="shared" si="5"/>
        <v>0</v>
      </c>
      <c r="E41" s="105" t="s">
        <v>489</v>
      </c>
      <c r="F41" s="118" t="s">
        <v>489</v>
      </c>
      <c r="G41" s="118" t="s">
        <v>489</v>
      </c>
      <c r="H41" s="118" t="s">
        <v>489</v>
      </c>
      <c r="I41" s="118" t="s">
        <v>489</v>
      </c>
      <c r="J41" s="118" t="s">
        <v>489</v>
      </c>
      <c r="K41" s="118" t="s">
        <v>489</v>
      </c>
      <c r="L41" s="118" t="s">
        <v>489</v>
      </c>
      <c r="M41" s="105" t="s">
        <v>489</v>
      </c>
    </row>
    <row r="42" spans="1:13" ht="15" customHeight="1" x14ac:dyDescent="0.25">
      <c r="A42" s="37" t="s">
        <v>101</v>
      </c>
      <c r="B42" s="105"/>
      <c r="C42" s="118">
        <f t="shared" si="5"/>
        <v>0</v>
      </c>
      <c r="D42" s="118">
        <f t="shared" si="5"/>
        <v>0</v>
      </c>
      <c r="E42" s="118" t="s">
        <v>489</v>
      </c>
      <c r="F42" s="118" t="s">
        <v>489</v>
      </c>
      <c r="G42" s="118" t="s">
        <v>489</v>
      </c>
      <c r="H42" s="118" t="s">
        <v>489</v>
      </c>
      <c r="I42" s="118" t="s">
        <v>489</v>
      </c>
      <c r="J42" s="118" t="s">
        <v>489</v>
      </c>
      <c r="K42" s="105" t="s">
        <v>489</v>
      </c>
      <c r="L42" s="118" t="s">
        <v>489</v>
      </c>
      <c r="M42" s="118" t="s">
        <v>489</v>
      </c>
    </row>
    <row r="43" spans="1:13" ht="15" customHeight="1" x14ac:dyDescent="0.25">
      <c r="A43" s="37" t="s">
        <v>100</v>
      </c>
      <c r="B43" s="105"/>
      <c r="C43" s="118">
        <f t="shared" si="5"/>
        <v>0</v>
      </c>
      <c r="D43" s="118">
        <f t="shared" si="5"/>
        <v>0</v>
      </c>
      <c r="E43" s="118" t="s">
        <v>489</v>
      </c>
      <c r="F43" s="118" t="s">
        <v>489</v>
      </c>
      <c r="G43" s="118" t="s">
        <v>489</v>
      </c>
      <c r="H43" s="118" t="s">
        <v>489</v>
      </c>
      <c r="I43" s="118" t="s">
        <v>489</v>
      </c>
      <c r="J43" s="118" t="s">
        <v>489</v>
      </c>
      <c r="K43" s="105" t="s">
        <v>489</v>
      </c>
      <c r="L43" s="105" t="s">
        <v>489</v>
      </c>
      <c r="M43" s="105" t="s">
        <v>489</v>
      </c>
    </row>
    <row r="44" spans="1:13" ht="15" customHeight="1" x14ac:dyDescent="0.25">
      <c r="A44" s="39" t="s">
        <v>430</v>
      </c>
      <c r="B44" s="116"/>
      <c r="C44" s="105">
        <f t="shared" si="5"/>
        <v>8.0000000000000002E-3</v>
      </c>
      <c r="D44" s="105">
        <f t="shared" si="5"/>
        <v>9.7000000000000003E-2</v>
      </c>
      <c r="E44" s="105" t="s">
        <v>489</v>
      </c>
      <c r="F44" s="105" t="s">
        <v>489</v>
      </c>
      <c r="G44" s="105" t="s">
        <v>489</v>
      </c>
      <c r="H44" s="105" t="s">
        <v>489</v>
      </c>
      <c r="I44" s="105" t="s">
        <v>489</v>
      </c>
      <c r="J44" s="105" t="s">
        <v>489</v>
      </c>
      <c r="K44" s="105" t="s">
        <v>489</v>
      </c>
      <c r="L44" s="105" t="s">
        <v>489</v>
      </c>
      <c r="M44" s="105" t="s">
        <v>489</v>
      </c>
    </row>
    <row r="45" spans="1:13" ht="15" customHeight="1" x14ac:dyDescent="0.25">
      <c r="A45" s="159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22.5" customHeight="1" x14ac:dyDescent="0.25"/>
    <row r="47" spans="1:13" ht="15" customHeight="1" x14ac:dyDescent="0.25">
      <c r="A47" s="279" t="s">
        <v>1</v>
      </c>
      <c r="B47" s="302" t="s">
        <v>436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4"/>
    </row>
    <row r="48" spans="1:13" ht="15" customHeight="1" x14ac:dyDescent="0.25">
      <c r="A48" s="279"/>
      <c r="B48" s="19" t="s">
        <v>17</v>
      </c>
      <c r="C48" s="16" t="s">
        <v>16</v>
      </c>
      <c r="D48" s="16" t="s">
        <v>4</v>
      </c>
      <c r="E48" s="16" t="s">
        <v>5</v>
      </c>
      <c r="F48" s="16" t="s">
        <v>2</v>
      </c>
      <c r="G48" s="16" t="s">
        <v>6</v>
      </c>
      <c r="H48" s="16" t="s">
        <v>7</v>
      </c>
      <c r="I48" s="16" t="s">
        <v>8</v>
      </c>
      <c r="J48" s="16" t="s">
        <v>9</v>
      </c>
      <c r="K48" s="16" t="s">
        <v>10</v>
      </c>
      <c r="L48" s="16" t="s">
        <v>11</v>
      </c>
      <c r="M48" s="16" t="s">
        <v>12</v>
      </c>
    </row>
    <row r="49" spans="1:15" ht="15" customHeight="1" x14ac:dyDescent="0.25">
      <c r="A49" s="37" t="s">
        <v>97</v>
      </c>
      <c r="B49" s="105" t="s">
        <v>489</v>
      </c>
      <c r="C49" s="105" t="s">
        <v>489</v>
      </c>
      <c r="D49" s="105" t="str">
        <f t="shared" ref="D49:M49" si="6">IF(D5="","",ROUND(D5/D16-100%,3))</f>
        <v/>
      </c>
      <c r="E49" s="105" t="str">
        <f t="shared" si="6"/>
        <v/>
      </c>
      <c r="F49" s="105" t="str">
        <f t="shared" si="6"/>
        <v/>
      </c>
      <c r="G49" s="105" t="str">
        <f t="shared" si="6"/>
        <v/>
      </c>
      <c r="H49" s="105" t="str">
        <f t="shared" si="6"/>
        <v/>
      </c>
      <c r="I49" s="105" t="str">
        <f t="shared" si="6"/>
        <v/>
      </c>
      <c r="J49" s="105" t="str">
        <f t="shared" si="6"/>
        <v/>
      </c>
      <c r="K49" s="105" t="str">
        <f t="shared" si="6"/>
        <v/>
      </c>
      <c r="L49" s="105" t="str">
        <f t="shared" si="6"/>
        <v/>
      </c>
      <c r="M49" s="105" t="str">
        <f t="shared" si="6"/>
        <v/>
      </c>
    </row>
    <row r="50" spans="1:15" ht="15" customHeight="1" x14ac:dyDescent="0.25">
      <c r="A50" s="37" t="s">
        <v>98</v>
      </c>
      <c r="B50" s="105" t="s">
        <v>489</v>
      </c>
      <c r="C50" s="105" t="s">
        <v>489</v>
      </c>
      <c r="D50" s="105" t="str">
        <f t="shared" ref="D50:M50" si="7">IF(D6="","",ROUND(D6/D17-100%,3))</f>
        <v/>
      </c>
      <c r="E50" s="105" t="str">
        <f t="shared" si="7"/>
        <v/>
      </c>
      <c r="F50" s="105" t="str">
        <f t="shared" si="7"/>
        <v/>
      </c>
      <c r="G50" s="105" t="str">
        <f t="shared" si="7"/>
        <v/>
      </c>
      <c r="H50" s="105" t="str">
        <f t="shared" si="7"/>
        <v/>
      </c>
      <c r="I50" s="105" t="str">
        <f t="shared" si="7"/>
        <v/>
      </c>
      <c r="J50" s="105" t="str">
        <f t="shared" si="7"/>
        <v/>
      </c>
      <c r="K50" s="105" t="str">
        <f t="shared" si="7"/>
        <v/>
      </c>
      <c r="L50" s="105" t="str">
        <f t="shared" si="7"/>
        <v/>
      </c>
      <c r="M50" s="105" t="str">
        <f t="shared" si="7"/>
        <v/>
      </c>
    </row>
    <row r="51" spans="1:15" ht="15" customHeight="1" x14ac:dyDescent="0.25">
      <c r="A51" s="37" t="s">
        <v>99</v>
      </c>
      <c r="B51" s="105"/>
      <c r="C51" s="105"/>
      <c r="D51" s="105" t="str">
        <f t="shared" ref="D51:M51" si="8">IF(D7="","",ROUND(D7/D18-100%,3))</f>
        <v/>
      </c>
      <c r="E51" s="105" t="str">
        <f t="shared" si="8"/>
        <v/>
      </c>
      <c r="F51" s="105" t="str">
        <f t="shared" si="8"/>
        <v/>
      </c>
      <c r="G51" s="105" t="str">
        <f t="shared" si="8"/>
        <v/>
      </c>
      <c r="H51" s="105" t="str">
        <f t="shared" si="8"/>
        <v/>
      </c>
      <c r="I51" s="105" t="str">
        <f t="shared" si="8"/>
        <v/>
      </c>
      <c r="J51" s="105" t="str">
        <f t="shared" si="8"/>
        <v/>
      </c>
      <c r="K51" s="105" t="str">
        <f t="shared" si="8"/>
        <v/>
      </c>
      <c r="L51" s="105" t="str">
        <f t="shared" si="8"/>
        <v/>
      </c>
      <c r="M51" s="105" t="str">
        <f t="shared" si="8"/>
        <v/>
      </c>
    </row>
    <row r="52" spans="1:15" ht="15" customHeight="1" x14ac:dyDescent="0.25">
      <c r="A52" s="39" t="s">
        <v>431</v>
      </c>
      <c r="B52" s="105" t="s">
        <v>489</v>
      </c>
      <c r="C52" s="105" t="s">
        <v>489</v>
      </c>
      <c r="D52" s="105" t="str">
        <f t="shared" ref="D52:M52" si="9">IF(D8="","",ROUND(D8/D19-100%,3))</f>
        <v/>
      </c>
      <c r="E52" s="105" t="str">
        <f t="shared" si="9"/>
        <v/>
      </c>
      <c r="F52" s="105" t="str">
        <f t="shared" si="9"/>
        <v/>
      </c>
      <c r="G52" s="105" t="str">
        <f t="shared" si="9"/>
        <v/>
      </c>
      <c r="H52" s="105" t="str">
        <f t="shared" si="9"/>
        <v/>
      </c>
      <c r="I52" s="105" t="str">
        <f t="shared" si="9"/>
        <v/>
      </c>
      <c r="J52" s="105" t="str">
        <f t="shared" si="9"/>
        <v/>
      </c>
      <c r="K52" s="105" t="str">
        <f t="shared" si="9"/>
        <v/>
      </c>
      <c r="L52" s="105" t="str">
        <f t="shared" si="9"/>
        <v/>
      </c>
      <c r="M52" s="105" t="str">
        <f t="shared" si="9"/>
        <v/>
      </c>
    </row>
    <row r="53" spans="1:15" ht="15" customHeight="1" x14ac:dyDescent="0.25">
      <c r="A53" s="37" t="s">
        <v>101</v>
      </c>
      <c r="B53" s="105" t="s">
        <v>489</v>
      </c>
      <c r="C53" s="105" t="s">
        <v>489</v>
      </c>
      <c r="D53" s="105" t="str">
        <f t="shared" ref="D53:M53" si="10">IF(D9="","",ROUND(D9/D20-100%,3))</f>
        <v/>
      </c>
      <c r="E53" s="105" t="str">
        <f t="shared" si="10"/>
        <v/>
      </c>
      <c r="F53" s="105" t="str">
        <f t="shared" si="10"/>
        <v/>
      </c>
      <c r="G53" s="105" t="str">
        <f t="shared" si="10"/>
        <v/>
      </c>
      <c r="H53" s="105" t="str">
        <f t="shared" si="10"/>
        <v/>
      </c>
      <c r="I53" s="105" t="str">
        <f t="shared" si="10"/>
        <v/>
      </c>
      <c r="J53" s="105" t="str">
        <f t="shared" si="10"/>
        <v/>
      </c>
      <c r="K53" s="105" t="str">
        <f t="shared" si="10"/>
        <v/>
      </c>
      <c r="L53" s="105" t="str">
        <f t="shared" si="10"/>
        <v/>
      </c>
      <c r="M53" s="105" t="str">
        <f t="shared" si="10"/>
        <v/>
      </c>
    </row>
    <row r="54" spans="1:15" ht="15" customHeight="1" x14ac:dyDescent="0.25">
      <c r="A54" s="37" t="s">
        <v>100</v>
      </c>
      <c r="B54" s="105" t="s">
        <v>489</v>
      </c>
      <c r="C54" s="105" t="s">
        <v>489</v>
      </c>
      <c r="D54" s="105" t="str">
        <f t="shared" ref="D54:M54" si="11">IF(D10="","",ROUND(D10/D21-100%,3))</f>
        <v/>
      </c>
      <c r="E54" s="105" t="str">
        <f t="shared" si="11"/>
        <v/>
      </c>
      <c r="F54" s="105" t="str">
        <f t="shared" si="11"/>
        <v/>
      </c>
      <c r="G54" s="105" t="str">
        <f t="shared" si="11"/>
        <v/>
      </c>
      <c r="H54" s="105" t="str">
        <f t="shared" si="11"/>
        <v/>
      </c>
      <c r="I54" s="105" t="str">
        <f t="shared" si="11"/>
        <v/>
      </c>
      <c r="J54" s="105" t="str">
        <f t="shared" si="11"/>
        <v/>
      </c>
      <c r="K54" s="105" t="str">
        <f t="shared" si="11"/>
        <v/>
      </c>
      <c r="L54" s="105" t="str">
        <f t="shared" si="11"/>
        <v/>
      </c>
      <c r="M54" s="105" t="str">
        <f t="shared" si="11"/>
        <v/>
      </c>
    </row>
    <row r="55" spans="1:15" ht="15" customHeight="1" x14ac:dyDescent="0.25">
      <c r="A55" s="39" t="s">
        <v>430</v>
      </c>
      <c r="B55" s="105" t="s">
        <v>489</v>
      </c>
      <c r="C55" s="105" t="s">
        <v>489</v>
      </c>
      <c r="D55" s="105" t="str">
        <f t="shared" ref="D55:M55" si="12">IF(D11="","",ROUND(D11/D22-100%,3))</f>
        <v/>
      </c>
      <c r="E55" s="105" t="str">
        <f t="shared" si="12"/>
        <v/>
      </c>
      <c r="F55" s="105" t="str">
        <f t="shared" si="12"/>
        <v/>
      </c>
      <c r="G55" s="105" t="str">
        <f t="shared" si="12"/>
        <v/>
      </c>
      <c r="H55" s="105" t="str">
        <f t="shared" si="12"/>
        <v/>
      </c>
      <c r="I55" s="105" t="str">
        <f t="shared" si="12"/>
        <v/>
      </c>
      <c r="J55" s="105" t="str">
        <f t="shared" si="12"/>
        <v/>
      </c>
      <c r="K55" s="105" t="str">
        <f t="shared" si="12"/>
        <v/>
      </c>
      <c r="L55" s="105" t="str">
        <f t="shared" si="12"/>
        <v/>
      </c>
      <c r="M55" s="105" t="str">
        <f t="shared" si="12"/>
        <v/>
      </c>
    </row>
    <row r="56" spans="1:15" ht="15" customHeight="1" x14ac:dyDescent="0.25">
      <c r="A56" s="156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</row>
    <row r="57" spans="1:15" ht="15" customHeight="1" x14ac:dyDescent="0.25"/>
    <row r="58" spans="1:15" ht="31.5" customHeight="1" x14ac:dyDescent="0.25">
      <c r="A58" s="149"/>
      <c r="B58" s="278" t="s">
        <v>426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148"/>
    </row>
  </sheetData>
  <mergeCells count="12">
    <mergeCell ref="A1:N1"/>
    <mergeCell ref="A36:A37"/>
    <mergeCell ref="B36:M36"/>
    <mergeCell ref="B58:N58"/>
    <mergeCell ref="A3:A4"/>
    <mergeCell ref="B3:N3"/>
    <mergeCell ref="A14:A15"/>
    <mergeCell ref="B14:N14"/>
    <mergeCell ref="A25:A26"/>
    <mergeCell ref="B25:M25"/>
    <mergeCell ref="A47:A48"/>
    <mergeCell ref="B47:M47"/>
  </mergeCells>
  <conditionalFormatting sqref="B49:M56">
    <cfRule type="cellIs" dxfId="22" priority="7" operator="equal">
      <formula>0</formula>
    </cfRule>
  </conditionalFormatting>
  <conditionalFormatting sqref="G51:G56">
    <cfRule type="cellIs" dxfId="21" priority="6" operator="equal">
      <formula>0</formula>
    </cfRule>
  </conditionalFormatting>
  <conditionalFormatting sqref="B27:B33">
    <cfRule type="cellIs" dxfId="20" priority="3" operator="equal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C3B107D7-F084-4DDB-A1A4-3DE9E2F77E3D}">
            <xm:f>NOT(ISERROR(SEARCH("+",B38)))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5" operator="containsText" id="{185A8C3C-A8ED-40EC-86CC-787552C8AAA5}">
            <xm:f>NOT(ISERROR(SEARCH("-",B38)))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B38:B43 C40:M40 K39:M39 C44:M45 M41 E41 C41 K43:M43 K42</xm:sqref>
        </x14:conditionalFormatting>
        <x14:conditionalFormatting xmlns:xm="http://schemas.microsoft.com/office/excel/2006/main">
          <x14:cfRule type="containsText" priority="12" operator="containsText" id="{6015F3FE-37B2-4D07-9079-10E2E8B43E00}">
            <xm:f>NOT(ISERROR(SEARCH("+",C28)))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3" operator="containsText" id="{E2D5480A-F401-4A4A-8281-B12D7F9F2C24}">
            <xm:f>NOT(ISERROR(SEARCH("-",C28)))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D29:M29 K28:M28 C33:M33 M30 E30 K32:M32 K31</xm:sqref>
        </x14:conditionalFormatting>
        <x14:conditionalFormatting xmlns:xm="http://schemas.microsoft.com/office/excel/2006/main">
          <x14:cfRule type="containsText" priority="10" operator="containsText" id="{F2F6CF0F-1369-42F8-84E3-F910C095D1B0}">
            <xm:f>NOT(ISERROR(SEARCH("+",B49)))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1" operator="containsText" id="{8A0A95C7-BF3D-4CF2-836E-F31C35EDE912}">
            <xm:f>NOT(ISERROR(SEARCH("-",B49)))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B49:M56</xm:sqref>
        </x14:conditionalFormatting>
        <x14:conditionalFormatting xmlns:xm="http://schemas.microsoft.com/office/excel/2006/main">
          <x14:cfRule type="containsText" priority="8" operator="containsText" id="{EFF4572A-EEDA-4FEC-B297-A161A184AC23}">
            <xm:f>NOT(ISERROR(SEARCH("+",I49)))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07C36352-93BF-4767-A3DE-D2BEA1577C80}">
            <xm:f>NOT(ISERROR(SEARCH("-",I49)))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I49:M56</xm:sqref>
        </x14:conditionalFormatting>
        <x14:conditionalFormatting xmlns:xm="http://schemas.microsoft.com/office/excel/2006/main">
          <x14:cfRule type="containsText" priority="4" operator="containsText" id="{C950794F-9786-435A-88D5-0B658E862FA3}">
            <xm:f>NOT(ISERROR(SEARCH("+",B27)))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" operator="containsText" id="{492433D6-D323-4257-AEFA-E09C41B66404}">
            <xm:f>NOT(ISERROR(SEARCH("-",B27)))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B27:B33</xm:sqref>
        </x14:conditionalFormatting>
        <x14:conditionalFormatting xmlns:xm="http://schemas.microsoft.com/office/excel/2006/main">
          <x14:cfRule type="containsText" priority="1" operator="containsText" id="{80F5CE17-76E6-421C-B0F3-E3CECE3486B7}">
            <xm:f>NOT(ISERROR(SEARCH("+",C27)))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" operator="containsText" id="{B9F32C5E-5D27-4943-BDF6-B145BCF57805}">
            <xm:f>NOT(ISERROR(SEARCH("-",C27)))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C27:C32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showGridLines="0" zoomScaleNormal="100" workbookViewId="0">
      <selection activeCell="Q13" sqref="Q13"/>
    </sheetView>
  </sheetViews>
  <sheetFormatPr defaultRowHeight="15" x14ac:dyDescent="0.25"/>
  <cols>
    <col min="1" max="1" width="31.28515625" customWidth="1"/>
    <col min="14" max="14" width="10.28515625" customWidth="1"/>
  </cols>
  <sheetData>
    <row r="1" spans="1:16" ht="18" customHeight="1" x14ac:dyDescent="0.25">
      <c r="A1" s="281" t="s">
        <v>59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27" t="s">
        <v>0</v>
      </c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5.75" x14ac:dyDescent="0.25">
      <c r="A3" s="282" t="s">
        <v>19</v>
      </c>
      <c r="B3" s="280" t="s">
        <v>418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6" x14ac:dyDescent="0.25">
      <c r="A4" s="283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tr">
        <f>[1]Настройки!$B$1 &amp; " мес"</f>
        <v>2 мес</v>
      </c>
    </row>
    <row r="5" spans="1:16" x14ac:dyDescent="0.25">
      <c r="A5" s="30" t="s">
        <v>20</v>
      </c>
      <c r="B5" s="10" t="s">
        <v>489</v>
      </c>
      <c r="C5" s="10" t="s">
        <v>489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489</v>
      </c>
    </row>
    <row r="6" spans="1:16" x14ac:dyDescent="0.25">
      <c r="A6" s="30" t="s">
        <v>293</v>
      </c>
      <c r="B6" s="10" t="s">
        <v>489</v>
      </c>
      <c r="C6" s="10" t="s">
        <v>489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489</v>
      </c>
    </row>
    <row r="7" spans="1:16" x14ac:dyDescent="0.25">
      <c r="A7" s="30" t="s">
        <v>62</v>
      </c>
      <c r="B7" s="10" t="s">
        <v>489</v>
      </c>
      <c r="C7" s="10" t="s">
        <v>489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 t="s">
        <v>489</v>
      </c>
    </row>
    <row r="8" spans="1:16" x14ac:dyDescent="0.25">
      <c r="A8" s="30" t="s">
        <v>294</v>
      </c>
      <c r="B8" s="10" t="s">
        <v>489</v>
      </c>
      <c r="C8" s="10" t="s">
        <v>489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 t="s">
        <v>489</v>
      </c>
    </row>
    <row r="9" spans="1:16" x14ac:dyDescent="0.25">
      <c r="A9" s="30" t="s">
        <v>295</v>
      </c>
      <c r="B9" s="10" t="s">
        <v>489</v>
      </c>
      <c r="C9" s="10" t="s">
        <v>489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489</v>
      </c>
    </row>
    <row r="10" spans="1:16" x14ac:dyDescent="0.25">
      <c r="A10" s="30" t="s">
        <v>24</v>
      </c>
      <c r="B10" s="10" t="s">
        <v>489</v>
      </c>
      <c r="C10" s="10" t="s">
        <v>489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489</v>
      </c>
    </row>
    <row r="11" spans="1:16" x14ac:dyDescent="0.25">
      <c r="A11" s="30" t="s">
        <v>28</v>
      </c>
      <c r="B11" s="10" t="s">
        <v>489</v>
      </c>
      <c r="C11" s="10" t="s">
        <v>489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489</v>
      </c>
    </row>
    <row r="12" spans="1:16" x14ac:dyDescent="0.25">
      <c r="A12" s="30" t="s">
        <v>296</v>
      </c>
      <c r="B12" s="10" t="s">
        <v>489</v>
      </c>
      <c r="C12" s="10" t="s">
        <v>489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">
        <v>489</v>
      </c>
    </row>
    <row r="13" spans="1:16" x14ac:dyDescent="0.25">
      <c r="A13" s="30" t="s">
        <v>63</v>
      </c>
      <c r="B13" s="10" t="s">
        <v>489</v>
      </c>
      <c r="C13" s="10" t="s">
        <v>489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489</v>
      </c>
    </row>
    <row r="14" spans="1:16" x14ac:dyDescent="0.25">
      <c r="A14" s="30" t="s">
        <v>297</v>
      </c>
      <c r="B14" s="10" t="s">
        <v>489</v>
      </c>
      <c r="C14" s="10" t="s">
        <v>489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489</v>
      </c>
    </row>
    <row r="15" spans="1:16" x14ac:dyDescent="0.25">
      <c r="A15" s="30" t="s">
        <v>61</v>
      </c>
      <c r="B15" s="10" t="s">
        <v>489</v>
      </c>
      <c r="C15" s="10" t="s">
        <v>489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">
        <v>489</v>
      </c>
    </row>
    <row r="16" spans="1:16" x14ac:dyDescent="0.25">
      <c r="A16" s="30" t="s">
        <v>298</v>
      </c>
      <c r="B16" s="10" t="s">
        <v>489</v>
      </c>
      <c r="C16" s="10" t="s">
        <v>489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 t="s">
        <v>489</v>
      </c>
    </row>
    <row r="17" spans="1:14" x14ac:dyDescent="0.25">
      <c r="A17" s="30" t="s">
        <v>64</v>
      </c>
      <c r="B17" s="10" t="s">
        <v>489</v>
      </c>
      <c r="C17" s="10" t="s">
        <v>489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 t="s">
        <v>489</v>
      </c>
    </row>
    <row r="18" spans="1:14" x14ac:dyDescent="0.25">
      <c r="A18" s="30" t="s">
        <v>65</v>
      </c>
      <c r="B18" s="10" t="s">
        <v>489</v>
      </c>
      <c r="C18" s="10" t="s">
        <v>489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 t="s">
        <v>489</v>
      </c>
    </row>
    <row r="19" spans="1:14" x14ac:dyDescent="0.25">
      <c r="A19" s="30" t="s">
        <v>25</v>
      </c>
      <c r="B19" s="10" t="s">
        <v>489</v>
      </c>
      <c r="C19" s="10" t="s">
        <v>489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 t="s">
        <v>489</v>
      </c>
    </row>
    <row r="20" spans="1:14" ht="15.75" x14ac:dyDescent="0.25">
      <c r="A20" s="21" t="s">
        <v>15</v>
      </c>
      <c r="B20" s="14" t="s">
        <v>489</v>
      </c>
      <c r="C20" s="14" t="s">
        <v>489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 t="s">
        <v>489</v>
      </c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.75" customHeight="1" x14ac:dyDescent="0.25">
      <c r="A23" s="279" t="s">
        <v>19</v>
      </c>
      <c r="B23" s="280" t="s">
        <v>18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</row>
    <row r="24" spans="1:14" x14ac:dyDescent="0.25">
      <c r="A24" s="279"/>
      <c r="B24" s="19" t="s">
        <v>17</v>
      </c>
      <c r="C24" s="16" t="s">
        <v>16</v>
      </c>
      <c r="D24" s="16" t="s">
        <v>4</v>
      </c>
      <c r="E24" s="16" t="s">
        <v>5</v>
      </c>
      <c r="F24" s="16" t="s">
        <v>2</v>
      </c>
      <c r="G24" s="16" t="s">
        <v>6</v>
      </c>
      <c r="H24" s="16" t="s">
        <v>7</v>
      </c>
      <c r="I24" s="16" t="s">
        <v>8</v>
      </c>
      <c r="J24" s="16" t="s">
        <v>9</v>
      </c>
      <c r="K24" s="16" t="s">
        <v>10</v>
      </c>
      <c r="L24" s="16" t="s">
        <v>11</v>
      </c>
      <c r="M24" s="16" t="s">
        <v>12</v>
      </c>
      <c r="N24" s="16" t="str">
        <f>[1]Настройки!$B$1 &amp; " мес"</f>
        <v>2 мес</v>
      </c>
    </row>
    <row r="25" spans="1:14" x14ac:dyDescent="0.25">
      <c r="A25" s="30" t="s">
        <v>20</v>
      </c>
      <c r="B25" s="10">
        <v>31.8</v>
      </c>
      <c r="C25" s="10">
        <v>28.400000000000002</v>
      </c>
      <c r="D25" s="10">
        <v>31</v>
      </c>
      <c r="E25" s="10" t="s">
        <v>489</v>
      </c>
      <c r="F25" s="10" t="s">
        <v>489</v>
      </c>
      <c r="G25" s="10" t="s">
        <v>489</v>
      </c>
      <c r="H25" s="10" t="s">
        <v>489</v>
      </c>
      <c r="I25" s="10" t="s">
        <v>489</v>
      </c>
      <c r="J25" s="10" t="s">
        <v>489</v>
      </c>
      <c r="K25" s="10" t="s">
        <v>489</v>
      </c>
      <c r="L25" s="10" t="s">
        <v>489</v>
      </c>
      <c r="M25" s="10" t="s">
        <v>489</v>
      </c>
      <c r="N25" s="10" t="s">
        <v>489</v>
      </c>
    </row>
    <row r="26" spans="1:14" x14ac:dyDescent="0.25">
      <c r="A26" s="30" t="s">
        <v>293</v>
      </c>
      <c r="B26" s="10">
        <v>19.5</v>
      </c>
      <c r="C26" s="10">
        <v>17.700000000000003</v>
      </c>
      <c r="D26" s="10">
        <v>18.199999999999996</v>
      </c>
      <c r="E26" s="10" t="s">
        <v>489</v>
      </c>
      <c r="F26" s="10" t="s">
        <v>489</v>
      </c>
      <c r="G26" s="10" t="s">
        <v>489</v>
      </c>
      <c r="H26" s="10" t="s">
        <v>489</v>
      </c>
      <c r="I26" s="10" t="s">
        <v>489</v>
      </c>
      <c r="J26" s="10" t="s">
        <v>489</v>
      </c>
      <c r="K26" s="10" t="s">
        <v>489</v>
      </c>
      <c r="L26" s="10" t="s">
        <v>489</v>
      </c>
      <c r="M26" s="10" t="s">
        <v>489</v>
      </c>
      <c r="N26" s="10" t="s">
        <v>489</v>
      </c>
    </row>
    <row r="27" spans="1:14" x14ac:dyDescent="0.25">
      <c r="A27" s="30" t="s">
        <v>62</v>
      </c>
      <c r="B27" s="10">
        <v>8.4</v>
      </c>
      <c r="C27" s="10">
        <v>7.9</v>
      </c>
      <c r="D27" s="10">
        <v>10.099999999999998</v>
      </c>
      <c r="E27" s="10" t="s">
        <v>489</v>
      </c>
      <c r="F27" s="10" t="s">
        <v>489</v>
      </c>
      <c r="G27" s="10" t="s">
        <v>489</v>
      </c>
      <c r="H27" s="10" t="s">
        <v>489</v>
      </c>
      <c r="I27" s="10" t="s">
        <v>489</v>
      </c>
      <c r="J27" s="10" t="s">
        <v>489</v>
      </c>
      <c r="K27" s="10" t="s">
        <v>489</v>
      </c>
      <c r="L27" s="10" t="s">
        <v>489</v>
      </c>
      <c r="M27" s="10" t="s">
        <v>489</v>
      </c>
      <c r="N27" s="10" t="s">
        <v>489</v>
      </c>
    </row>
    <row r="28" spans="1:14" x14ac:dyDescent="0.25">
      <c r="A28" s="30" t="s">
        <v>294</v>
      </c>
      <c r="B28" s="10">
        <v>5.5</v>
      </c>
      <c r="C28" s="10">
        <v>5.1999999999999993</v>
      </c>
      <c r="D28" s="10">
        <v>5.3000000000000007</v>
      </c>
      <c r="E28" s="10" t="s">
        <v>489</v>
      </c>
      <c r="F28" s="10" t="s">
        <v>489</v>
      </c>
      <c r="G28" s="10" t="s">
        <v>489</v>
      </c>
      <c r="H28" s="10" t="s">
        <v>489</v>
      </c>
      <c r="I28" s="10" t="s">
        <v>489</v>
      </c>
      <c r="J28" s="10" t="s">
        <v>489</v>
      </c>
      <c r="K28" s="10" t="s">
        <v>489</v>
      </c>
      <c r="L28" s="10" t="s">
        <v>489</v>
      </c>
      <c r="M28" s="10" t="s">
        <v>489</v>
      </c>
      <c r="N28" s="10" t="s">
        <v>489</v>
      </c>
    </row>
    <row r="29" spans="1:14" x14ac:dyDescent="0.25">
      <c r="A29" s="30" t="s">
        <v>295</v>
      </c>
      <c r="B29" s="10">
        <v>9.6999999999999993</v>
      </c>
      <c r="C29" s="10">
        <v>9.1999999999999993</v>
      </c>
      <c r="D29" s="10">
        <v>10.200000000000003</v>
      </c>
      <c r="E29" s="10" t="s">
        <v>489</v>
      </c>
      <c r="F29" s="10" t="s">
        <v>489</v>
      </c>
      <c r="G29" s="10" t="s">
        <v>489</v>
      </c>
      <c r="H29" s="10" t="s">
        <v>489</v>
      </c>
      <c r="I29" s="10" t="s">
        <v>489</v>
      </c>
      <c r="J29" s="10" t="s">
        <v>489</v>
      </c>
      <c r="K29" s="10" t="s">
        <v>489</v>
      </c>
      <c r="L29" s="10" t="s">
        <v>489</v>
      </c>
      <c r="M29" s="10" t="s">
        <v>489</v>
      </c>
      <c r="N29" s="10" t="s">
        <v>489</v>
      </c>
    </row>
    <row r="30" spans="1:14" x14ac:dyDescent="0.25">
      <c r="A30" s="30" t="s">
        <v>24</v>
      </c>
      <c r="B30" s="10">
        <v>6.1</v>
      </c>
      <c r="C30" s="10">
        <v>5.7000000000000011</v>
      </c>
      <c r="D30" s="10">
        <v>6.1999999999999993</v>
      </c>
      <c r="E30" s="10" t="s">
        <v>489</v>
      </c>
      <c r="F30" s="10" t="s">
        <v>489</v>
      </c>
      <c r="G30" s="10" t="s">
        <v>489</v>
      </c>
      <c r="H30" s="10" t="s">
        <v>489</v>
      </c>
      <c r="I30" s="10" t="s">
        <v>489</v>
      </c>
      <c r="J30" s="10" t="s">
        <v>489</v>
      </c>
      <c r="K30" s="10" t="s">
        <v>489</v>
      </c>
      <c r="L30" s="10" t="s">
        <v>489</v>
      </c>
      <c r="M30" s="10" t="s">
        <v>489</v>
      </c>
      <c r="N30" s="10" t="s">
        <v>489</v>
      </c>
    </row>
    <row r="31" spans="1:14" x14ac:dyDescent="0.25">
      <c r="A31" s="30" t="s">
        <v>28</v>
      </c>
      <c r="B31" s="10">
        <v>2.9</v>
      </c>
      <c r="C31" s="10">
        <v>2.8000000000000003</v>
      </c>
      <c r="D31" s="10">
        <v>3.2</v>
      </c>
      <c r="E31" s="10" t="s">
        <v>489</v>
      </c>
      <c r="F31" s="10" t="s">
        <v>489</v>
      </c>
      <c r="G31" s="10" t="s">
        <v>489</v>
      </c>
      <c r="H31" s="10" t="s">
        <v>489</v>
      </c>
      <c r="I31" s="10" t="s">
        <v>489</v>
      </c>
      <c r="J31" s="10" t="s">
        <v>489</v>
      </c>
      <c r="K31" s="10" t="s">
        <v>489</v>
      </c>
      <c r="L31" s="10" t="s">
        <v>489</v>
      </c>
      <c r="M31" s="10" t="s">
        <v>489</v>
      </c>
      <c r="N31" s="10" t="s">
        <v>489</v>
      </c>
    </row>
    <row r="32" spans="1:14" x14ac:dyDescent="0.25">
      <c r="A32" s="30" t="s">
        <v>296</v>
      </c>
      <c r="B32" s="10">
        <v>2.7</v>
      </c>
      <c r="C32" s="10">
        <v>2.5</v>
      </c>
      <c r="D32" s="10">
        <v>3.1000000000000005</v>
      </c>
      <c r="E32" s="10" t="s">
        <v>489</v>
      </c>
      <c r="F32" s="10" t="s">
        <v>489</v>
      </c>
      <c r="G32" s="10" t="s">
        <v>489</v>
      </c>
      <c r="H32" s="10" t="s">
        <v>489</v>
      </c>
      <c r="I32" s="10" t="s">
        <v>489</v>
      </c>
      <c r="J32" s="10" t="s">
        <v>489</v>
      </c>
      <c r="K32" s="10" t="s">
        <v>489</v>
      </c>
      <c r="L32" s="10" t="s">
        <v>489</v>
      </c>
      <c r="M32" s="10" t="s">
        <v>489</v>
      </c>
      <c r="N32" s="10" t="s">
        <v>489</v>
      </c>
    </row>
    <row r="33" spans="1:14" x14ac:dyDescent="0.25">
      <c r="A33" s="30" t="s">
        <v>63</v>
      </c>
      <c r="B33" s="10">
        <v>1.3</v>
      </c>
      <c r="C33" s="10">
        <v>1.4999999999999998</v>
      </c>
      <c r="D33" s="10">
        <v>2</v>
      </c>
      <c r="E33" s="10" t="s">
        <v>489</v>
      </c>
      <c r="F33" s="10" t="s">
        <v>489</v>
      </c>
      <c r="G33" s="10" t="s">
        <v>489</v>
      </c>
      <c r="H33" s="10" t="s">
        <v>489</v>
      </c>
      <c r="I33" s="10" t="s">
        <v>489</v>
      </c>
      <c r="J33" s="10" t="s">
        <v>489</v>
      </c>
      <c r="K33" s="10" t="s">
        <v>489</v>
      </c>
      <c r="L33" s="10" t="s">
        <v>489</v>
      </c>
      <c r="M33" s="10" t="s">
        <v>489</v>
      </c>
      <c r="N33" s="10" t="s">
        <v>489</v>
      </c>
    </row>
    <row r="34" spans="1:14" x14ac:dyDescent="0.25">
      <c r="A34" s="30" t="s">
        <v>297</v>
      </c>
      <c r="B34" s="10">
        <v>2.1</v>
      </c>
      <c r="C34" s="10">
        <v>2.1</v>
      </c>
      <c r="D34" s="10">
        <v>2</v>
      </c>
      <c r="E34" s="10" t="s">
        <v>489</v>
      </c>
      <c r="F34" s="10" t="s">
        <v>489</v>
      </c>
      <c r="G34" s="10" t="s">
        <v>489</v>
      </c>
      <c r="H34" s="10" t="s">
        <v>489</v>
      </c>
      <c r="I34" s="10" t="s">
        <v>489</v>
      </c>
      <c r="J34" s="10" t="s">
        <v>489</v>
      </c>
      <c r="K34" s="10" t="s">
        <v>489</v>
      </c>
      <c r="L34" s="10" t="s">
        <v>489</v>
      </c>
      <c r="M34" s="10" t="s">
        <v>489</v>
      </c>
      <c r="N34" s="10" t="s">
        <v>489</v>
      </c>
    </row>
    <row r="35" spans="1:14" x14ac:dyDescent="0.25">
      <c r="A35" s="30" t="s">
        <v>61</v>
      </c>
      <c r="B35" s="10">
        <v>1.9</v>
      </c>
      <c r="C35" s="10">
        <v>1.8000000000000003</v>
      </c>
      <c r="D35" s="10">
        <v>1.8999999999999995</v>
      </c>
      <c r="E35" s="10" t="s">
        <v>489</v>
      </c>
      <c r="F35" s="10" t="s">
        <v>489</v>
      </c>
      <c r="G35" s="10" t="s">
        <v>489</v>
      </c>
      <c r="H35" s="10" t="s">
        <v>489</v>
      </c>
      <c r="I35" s="10" t="s">
        <v>489</v>
      </c>
      <c r="J35" s="10" t="s">
        <v>489</v>
      </c>
      <c r="K35" s="10" t="s">
        <v>489</v>
      </c>
      <c r="L35" s="10" t="s">
        <v>489</v>
      </c>
      <c r="M35" s="10" t="s">
        <v>489</v>
      </c>
      <c r="N35" s="10" t="s">
        <v>489</v>
      </c>
    </row>
    <row r="36" spans="1:14" x14ac:dyDescent="0.25">
      <c r="A36" s="30" t="s">
        <v>298</v>
      </c>
      <c r="B36" s="10">
        <v>1.5</v>
      </c>
      <c r="C36" s="10">
        <v>1.2999999999999998</v>
      </c>
      <c r="D36" s="10">
        <v>1.5</v>
      </c>
      <c r="E36" s="10" t="s">
        <v>489</v>
      </c>
      <c r="F36" s="10" t="s">
        <v>489</v>
      </c>
      <c r="G36" s="10" t="s">
        <v>489</v>
      </c>
      <c r="H36" s="10" t="s">
        <v>489</v>
      </c>
      <c r="I36" s="10" t="s">
        <v>489</v>
      </c>
      <c r="J36" s="10" t="s">
        <v>489</v>
      </c>
      <c r="K36" s="10" t="s">
        <v>489</v>
      </c>
      <c r="L36" s="10" t="s">
        <v>489</v>
      </c>
      <c r="M36" s="10" t="s">
        <v>489</v>
      </c>
      <c r="N36" s="10" t="s">
        <v>489</v>
      </c>
    </row>
    <row r="37" spans="1:14" x14ac:dyDescent="0.25">
      <c r="A37" s="30" t="s">
        <v>64</v>
      </c>
      <c r="B37" s="10">
        <v>0.69799999999999995</v>
      </c>
      <c r="C37" s="10">
        <v>0.90200000000000014</v>
      </c>
      <c r="D37" s="10">
        <v>1.2999999999999998</v>
      </c>
      <c r="E37" s="10" t="s">
        <v>489</v>
      </c>
      <c r="F37" s="10" t="s">
        <v>489</v>
      </c>
      <c r="G37" s="10" t="s">
        <v>489</v>
      </c>
      <c r="H37" s="10" t="s">
        <v>489</v>
      </c>
      <c r="I37" s="10" t="s">
        <v>489</v>
      </c>
      <c r="J37" s="10" t="s">
        <v>489</v>
      </c>
      <c r="K37" s="10" t="s">
        <v>489</v>
      </c>
      <c r="L37" s="10" t="s">
        <v>489</v>
      </c>
      <c r="M37" s="10" t="s">
        <v>489</v>
      </c>
      <c r="N37" s="10" t="s">
        <v>489</v>
      </c>
    </row>
    <row r="38" spans="1:14" x14ac:dyDescent="0.25">
      <c r="A38" s="30" t="s">
        <v>65</v>
      </c>
      <c r="B38" s="10">
        <v>0.97299999999999998</v>
      </c>
      <c r="C38" s="10">
        <v>0.92699999999999994</v>
      </c>
      <c r="D38" s="10">
        <v>0.89999999999999991</v>
      </c>
      <c r="E38" s="10" t="s">
        <v>489</v>
      </c>
      <c r="F38" s="10" t="s">
        <v>489</v>
      </c>
      <c r="G38" s="10" t="s">
        <v>489</v>
      </c>
      <c r="H38" s="10" t="s">
        <v>489</v>
      </c>
      <c r="I38" s="10" t="s">
        <v>489</v>
      </c>
      <c r="J38" s="10" t="s">
        <v>489</v>
      </c>
      <c r="K38" s="10" t="s">
        <v>489</v>
      </c>
      <c r="L38" s="10" t="s">
        <v>489</v>
      </c>
      <c r="M38" s="10" t="s">
        <v>489</v>
      </c>
      <c r="N38" s="10" t="s">
        <v>489</v>
      </c>
    </row>
    <row r="39" spans="1:14" x14ac:dyDescent="0.25">
      <c r="A39" s="30" t="s">
        <v>25</v>
      </c>
      <c r="B39" s="10">
        <v>9.0289999999999964</v>
      </c>
      <c r="C39" s="10">
        <v>9.1709999999999923</v>
      </c>
      <c r="D39" s="10">
        <v>9.7999999999999972</v>
      </c>
      <c r="E39" s="10" t="s">
        <v>489</v>
      </c>
      <c r="F39" s="10" t="s">
        <v>489</v>
      </c>
      <c r="G39" s="10" t="s">
        <v>489</v>
      </c>
      <c r="H39" s="10" t="s">
        <v>489</v>
      </c>
      <c r="I39" s="10" t="s">
        <v>489</v>
      </c>
      <c r="J39" s="10" t="s">
        <v>489</v>
      </c>
      <c r="K39" s="10" t="s">
        <v>489</v>
      </c>
      <c r="L39" s="10" t="s">
        <v>489</v>
      </c>
      <c r="M39" s="10" t="s">
        <v>489</v>
      </c>
      <c r="N39" s="10" t="s">
        <v>489</v>
      </c>
    </row>
    <row r="40" spans="1:14" ht="15.75" x14ac:dyDescent="0.25">
      <c r="A40" s="21" t="s">
        <v>60</v>
      </c>
      <c r="B40" s="14">
        <v>104.1</v>
      </c>
      <c r="C40" s="14">
        <v>97.1</v>
      </c>
      <c r="D40" s="14">
        <v>106.69999999999999</v>
      </c>
      <c r="E40" s="14" t="s">
        <v>489</v>
      </c>
      <c r="F40" s="14" t="s">
        <v>489</v>
      </c>
      <c r="G40" s="14" t="s">
        <v>489</v>
      </c>
      <c r="H40" s="14" t="s">
        <v>489</v>
      </c>
      <c r="I40" s="14" t="s">
        <v>489</v>
      </c>
      <c r="J40" s="14" t="s">
        <v>489</v>
      </c>
      <c r="K40" s="14" t="s">
        <v>489</v>
      </c>
      <c r="L40" s="14" t="s">
        <v>489</v>
      </c>
      <c r="M40" s="14" t="s">
        <v>489</v>
      </c>
      <c r="N40" s="14" t="s">
        <v>489</v>
      </c>
    </row>
    <row r="41" spans="1:1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279" t="s">
        <v>19</v>
      </c>
      <c r="B43" s="280" t="s">
        <v>26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</row>
    <row r="44" spans="1:14" x14ac:dyDescent="0.25">
      <c r="A44" s="279"/>
      <c r="B44" s="19" t="s">
        <v>17</v>
      </c>
      <c r="C44" s="16" t="s">
        <v>16</v>
      </c>
      <c r="D44" s="16" t="s">
        <v>4</v>
      </c>
      <c r="E44" s="16" t="s">
        <v>5</v>
      </c>
      <c r="F44" s="16" t="s">
        <v>2</v>
      </c>
      <c r="G44" s="16" t="s">
        <v>6</v>
      </c>
      <c r="H44" s="16" t="s">
        <v>7</v>
      </c>
      <c r="I44" s="16" t="s">
        <v>8</v>
      </c>
      <c r="J44" s="16" t="s">
        <v>9</v>
      </c>
      <c r="K44" s="16" t="s">
        <v>10</v>
      </c>
      <c r="L44" s="16" t="s">
        <v>11</v>
      </c>
      <c r="M44" s="16" t="s">
        <v>12</v>
      </c>
      <c r="N44" s="16" t="str">
        <f>[1]Настройки!$B$1 &amp; " мес"</f>
        <v>2 мес</v>
      </c>
    </row>
    <row r="45" spans="1:14" x14ac:dyDescent="0.25">
      <c r="A45" s="30" t="s">
        <v>20</v>
      </c>
      <c r="B45" s="10" t="s">
        <v>489</v>
      </c>
      <c r="C45" s="10" t="s">
        <v>489</v>
      </c>
      <c r="D45" s="10" t="s">
        <v>489</v>
      </c>
      <c r="E45" s="10" t="s">
        <v>489</v>
      </c>
      <c r="F45" s="10" t="s">
        <v>489</v>
      </c>
      <c r="G45" s="10" t="s">
        <v>489</v>
      </c>
      <c r="H45" s="10" t="s">
        <v>489</v>
      </c>
      <c r="I45" s="10" t="s">
        <v>489</v>
      </c>
      <c r="J45" s="10" t="s">
        <v>489</v>
      </c>
      <c r="K45" s="10" t="s">
        <v>489</v>
      </c>
      <c r="L45" s="10" t="s">
        <v>489</v>
      </c>
      <c r="M45" s="10" t="s">
        <v>489</v>
      </c>
      <c r="N45" s="10" t="s">
        <v>489</v>
      </c>
    </row>
    <row r="46" spans="1:14" x14ac:dyDescent="0.25">
      <c r="A46" s="30" t="s">
        <v>293</v>
      </c>
      <c r="B46" s="10" t="s">
        <v>489</v>
      </c>
      <c r="C46" s="10" t="s">
        <v>489</v>
      </c>
      <c r="D46" s="10" t="s">
        <v>489</v>
      </c>
      <c r="E46" s="10" t="s">
        <v>489</v>
      </c>
      <c r="F46" s="10" t="s">
        <v>489</v>
      </c>
      <c r="G46" s="10" t="s">
        <v>489</v>
      </c>
      <c r="H46" s="10" t="s">
        <v>489</v>
      </c>
      <c r="I46" s="10" t="s">
        <v>489</v>
      </c>
      <c r="J46" s="10" t="s">
        <v>489</v>
      </c>
      <c r="K46" s="10" t="s">
        <v>489</v>
      </c>
      <c r="L46" s="10" t="s">
        <v>489</v>
      </c>
      <c r="M46" s="10" t="s">
        <v>489</v>
      </c>
      <c r="N46" s="10" t="s">
        <v>489</v>
      </c>
    </row>
    <row r="47" spans="1:14" x14ac:dyDescent="0.25">
      <c r="A47" s="30" t="s">
        <v>62</v>
      </c>
      <c r="B47" s="10" t="s">
        <v>489</v>
      </c>
      <c r="C47" s="10" t="s">
        <v>489</v>
      </c>
      <c r="D47" s="10" t="s">
        <v>489</v>
      </c>
      <c r="E47" s="10" t="s">
        <v>489</v>
      </c>
      <c r="F47" s="10" t="s">
        <v>489</v>
      </c>
      <c r="G47" s="10" t="s">
        <v>489</v>
      </c>
      <c r="H47" s="10" t="s">
        <v>489</v>
      </c>
      <c r="I47" s="10" t="s">
        <v>489</v>
      </c>
      <c r="J47" s="10" t="s">
        <v>489</v>
      </c>
      <c r="K47" s="10" t="s">
        <v>489</v>
      </c>
      <c r="L47" s="10" t="s">
        <v>489</v>
      </c>
      <c r="M47" s="10" t="s">
        <v>489</v>
      </c>
      <c r="N47" s="10" t="s">
        <v>489</v>
      </c>
    </row>
    <row r="48" spans="1:14" x14ac:dyDescent="0.25">
      <c r="A48" s="30" t="s">
        <v>294</v>
      </c>
      <c r="B48" s="10" t="s">
        <v>489</v>
      </c>
      <c r="C48" s="10" t="s">
        <v>489</v>
      </c>
      <c r="D48" s="10" t="s">
        <v>489</v>
      </c>
      <c r="E48" s="10" t="s">
        <v>489</v>
      </c>
      <c r="F48" s="10" t="s">
        <v>489</v>
      </c>
      <c r="G48" s="10" t="s">
        <v>489</v>
      </c>
      <c r="H48" s="10" t="s">
        <v>489</v>
      </c>
      <c r="I48" s="10" t="s">
        <v>489</v>
      </c>
      <c r="J48" s="10" t="s">
        <v>489</v>
      </c>
      <c r="K48" s="10" t="s">
        <v>489</v>
      </c>
      <c r="L48" s="10" t="s">
        <v>489</v>
      </c>
      <c r="M48" s="10" t="s">
        <v>489</v>
      </c>
      <c r="N48" s="10" t="s">
        <v>489</v>
      </c>
    </row>
    <row r="49" spans="1:14" x14ac:dyDescent="0.25">
      <c r="A49" s="30" t="s">
        <v>295</v>
      </c>
      <c r="B49" s="10" t="s">
        <v>489</v>
      </c>
      <c r="C49" s="10" t="s">
        <v>489</v>
      </c>
      <c r="D49" s="10" t="s">
        <v>489</v>
      </c>
      <c r="E49" s="10" t="s">
        <v>489</v>
      </c>
      <c r="F49" s="10" t="s">
        <v>489</v>
      </c>
      <c r="G49" s="10" t="s">
        <v>489</v>
      </c>
      <c r="H49" s="10" t="s">
        <v>489</v>
      </c>
      <c r="I49" s="10" t="s">
        <v>489</v>
      </c>
      <c r="J49" s="10" t="s">
        <v>489</v>
      </c>
      <c r="K49" s="10" t="s">
        <v>489</v>
      </c>
      <c r="L49" s="10" t="s">
        <v>489</v>
      </c>
      <c r="M49" s="10" t="s">
        <v>489</v>
      </c>
      <c r="N49" s="10" t="s">
        <v>489</v>
      </c>
    </row>
    <row r="50" spans="1:14" x14ac:dyDescent="0.25">
      <c r="A50" s="30" t="s">
        <v>24</v>
      </c>
      <c r="B50" s="10" t="s">
        <v>489</v>
      </c>
      <c r="C50" s="10" t="s">
        <v>489</v>
      </c>
      <c r="D50" s="10" t="s">
        <v>489</v>
      </c>
      <c r="E50" s="10" t="s">
        <v>489</v>
      </c>
      <c r="F50" s="10" t="s">
        <v>489</v>
      </c>
      <c r="G50" s="10" t="s">
        <v>489</v>
      </c>
      <c r="H50" s="10" t="s">
        <v>489</v>
      </c>
      <c r="I50" s="10" t="s">
        <v>489</v>
      </c>
      <c r="J50" s="10" t="s">
        <v>489</v>
      </c>
      <c r="K50" s="10" t="s">
        <v>489</v>
      </c>
      <c r="L50" s="10" t="s">
        <v>489</v>
      </c>
      <c r="M50" s="10" t="s">
        <v>489</v>
      </c>
      <c r="N50" s="10" t="s">
        <v>489</v>
      </c>
    </row>
    <row r="51" spans="1:14" x14ac:dyDescent="0.25">
      <c r="A51" s="30" t="s">
        <v>28</v>
      </c>
      <c r="B51" s="10" t="s">
        <v>489</v>
      </c>
      <c r="C51" s="10" t="s">
        <v>489</v>
      </c>
      <c r="D51" s="10" t="s">
        <v>489</v>
      </c>
      <c r="E51" s="10" t="s">
        <v>489</v>
      </c>
      <c r="F51" s="10" t="s">
        <v>489</v>
      </c>
      <c r="G51" s="10" t="s">
        <v>489</v>
      </c>
      <c r="H51" s="10" t="s">
        <v>489</v>
      </c>
      <c r="I51" s="10" t="s">
        <v>489</v>
      </c>
      <c r="J51" s="10" t="s">
        <v>489</v>
      </c>
      <c r="K51" s="10" t="s">
        <v>489</v>
      </c>
      <c r="L51" s="10" t="s">
        <v>489</v>
      </c>
      <c r="M51" s="10" t="s">
        <v>489</v>
      </c>
      <c r="N51" s="10" t="s">
        <v>489</v>
      </c>
    </row>
    <row r="52" spans="1:14" x14ac:dyDescent="0.25">
      <c r="A52" s="30" t="s">
        <v>296</v>
      </c>
      <c r="B52" s="10" t="s">
        <v>489</v>
      </c>
      <c r="C52" s="10" t="s">
        <v>489</v>
      </c>
      <c r="D52" s="10" t="s">
        <v>489</v>
      </c>
      <c r="E52" s="10" t="s">
        <v>489</v>
      </c>
      <c r="F52" s="10" t="s">
        <v>489</v>
      </c>
      <c r="G52" s="10" t="s">
        <v>489</v>
      </c>
      <c r="H52" s="10" t="s">
        <v>489</v>
      </c>
      <c r="I52" s="10" t="s">
        <v>489</v>
      </c>
      <c r="J52" s="10" t="s">
        <v>489</v>
      </c>
      <c r="K52" s="10" t="s">
        <v>489</v>
      </c>
      <c r="L52" s="10" t="s">
        <v>489</v>
      </c>
      <c r="M52" s="10" t="s">
        <v>489</v>
      </c>
      <c r="N52" s="10" t="s">
        <v>489</v>
      </c>
    </row>
    <row r="53" spans="1:14" x14ac:dyDescent="0.25">
      <c r="A53" s="30" t="s">
        <v>63</v>
      </c>
      <c r="B53" s="10" t="s">
        <v>489</v>
      </c>
      <c r="C53" s="10" t="s">
        <v>489</v>
      </c>
      <c r="D53" s="10" t="s">
        <v>489</v>
      </c>
      <c r="E53" s="10" t="s">
        <v>489</v>
      </c>
      <c r="F53" s="10" t="s">
        <v>489</v>
      </c>
      <c r="G53" s="10" t="s">
        <v>489</v>
      </c>
      <c r="H53" s="10" t="s">
        <v>489</v>
      </c>
      <c r="I53" s="10" t="s">
        <v>489</v>
      </c>
      <c r="J53" s="10" t="s">
        <v>489</v>
      </c>
      <c r="K53" s="10" t="s">
        <v>489</v>
      </c>
      <c r="L53" s="10" t="s">
        <v>489</v>
      </c>
      <c r="M53" s="10" t="s">
        <v>489</v>
      </c>
      <c r="N53" s="10" t="s">
        <v>489</v>
      </c>
    </row>
    <row r="54" spans="1:14" x14ac:dyDescent="0.25">
      <c r="A54" s="30" t="s">
        <v>297</v>
      </c>
      <c r="B54" s="10" t="s">
        <v>489</v>
      </c>
      <c r="C54" s="10" t="s">
        <v>489</v>
      </c>
      <c r="D54" s="10" t="s">
        <v>489</v>
      </c>
      <c r="E54" s="10" t="s">
        <v>489</v>
      </c>
      <c r="F54" s="10" t="s">
        <v>489</v>
      </c>
      <c r="G54" s="10" t="s">
        <v>489</v>
      </c>
      <c r="H54" s="10" t="s">
        <v>489</v>
      </c>
      <c r="I54" s="10" t="s">
        <v>489</v>
      </c>
      <c r="J54" s="10" t="s">
        <v>489</v>
      </c>
      <c r="K54" s="10" t="s">
        <v>489</v>
      </c>
      <c r="L54" s="10" t="s">
        <v>489</v>
      </c>
      <c r="M54" s="10" t="s">
        <v>489</v>
      </c>
      <c r="N54" s="10" t="s">
        <v>489</v>
      </c>
    </row>
    <row r="55" spans="1:14" x14ac:dyDescent="0.25">
      <c r="A55" s="30" t="s">
        <v>61</v>
      </c>
      <c r="B55" s="10" t="s">
        <v>489</v>
      </c>
      <c r="C55" s="10" t="s">
        <v>489</v>
      </c>
      <c r="D55" s="10" t="s">
        <v>489</v>
      </c>
      <c r="E55" s="10" t="s">
        <v>489</v>
      </c>
      <c r="F55" s="10" t="s">
        <v>489</v>
      </c>
      <c r="G55" s="10" t="s">
        <v>489</v>
      </c>
      <c r="H55" s="10" t="s">
        <v>489</v>
      </c>
      <c r="I55" s="10" t="s">
        <v>489</v>
      </c>
      <c r="J55" s="10" t="s">
        <v>489</v>
      </c>
      <c r="K55" s="10" t="s">
        <v>489</v>
      </c>
      <c r="L55" s="10" t="s">
        <v>489</v>
      </c>
      <c r="M55" s="10" t="s">
        <v>489</v>
      </c>
      <c r="N55" s="10" t="s">
        <v>489</v>
      </c>
    </row>
    <row r="56" spans="1:14" x14ac:dyDescent="0.25">
      <c r="A56" s="30" t="s">
        <v>298</v>
      </c>
      <c r="B56" s="10" t="s">
        <v>489</v>
      </c>
      <c r="C56" s="10" t="s">
        <v>489</v>
      </c>
      <c r="D56" s="10" t="s">
        <v>489</v>
      </c>
      <c r="E56" s="10" t="s">
        <v>489</v>
      </c>
      <c r="F56" s="10" t="s">
        <v>489</v>
      </c>
      <c r="G56" s="10" t="s">
        <v>489</v>
      </c>
      <c r="H56" s="10" t="s">
        <v>489</v>
      </c>
      <c r="I56" s="10" t="s">
        <v>489</v>
      </c>
      <c r="J56" s="10" t="s">
        <v>489</v>
      </c>
      <c r="K56" s="10" t="s">
        <v>489</v>
      </c>
      <c r="L56" s="10" t="s">
        <v>489</v>
      </c>
      <c r="M56" s="10" t="s">
        <v>489</v>
      </c>
      <c r="N56" s="10" t="s">
        <v>489</v>
      </c>
    </row>
    <row r="57" spans="1:14" x14ac:dyDescent="0.25">
      <c r="A57" s="30" t="s">
        <v>64</v>
      </c>
      <c r="B57" s="10" t="s">
        <v>489</v>
      </c>
      <c r="C57" s="10" t="s">
        <v>489</v>
      </c>
      <c r="D57" s="10" t="s">
        <v>489</v>
      </c>
      <c r="E57" s="10" t="s">
        <v>489</v>
      </c>
      <c r="F57" s="10" t="s">
        <v>489</v>
      </c>
      <c r="G57" s="10" t="s">
        <v>489</v>
      </c>
      <c r="H57" s="10" t="s">
        <v>489</v>
      </c>
      <c r="I57" s="10" t="s">
        <v>489</v>
      </c>
      <c r="J57" s="10" t="s">
        <v>489</v>
      </c>
      <c r="K57" s="10" t="s">
        <v>489</v>
      </c>
      <c r="L57" s="10" t="s">
        <v>489</v>
      </c>
      <c r="M57" s="10" t="s">
        <v>489</v>
      </c>
      <c r="N57" s="10" t="s">
        <v>489</v>
      </c>
    </row>
    <row r="58" spans="1:14" x14ac:dyDescent="0.25">
      <c r="A58" s="30" t="s">
        <v>65</v>
      </c>
      <c r="B58" s="10" t="s">
        <v>489</v>
      </c>
      <c r="C58" s="10" t="s">
        <v>489</v>
      </c>
      <c r="D58" s="10" t="s">
        <v>489</v>
      </c>
      <c r="E58" s="10" t="s">
        <v>489</v>
      </c>
      <c r="F58" s="10" t="s">
        <v>489</v>
      </c>
      <c r="G58" s="10" t="s">
        <v>489</v>
      </c>
      <c r="H58" s="10" t="s">
        <v>489</v>
      </c>
      <c r="I58" s="10" t="s">
        <v>489</v>
      </c>
      <c r="J58" s="10" t="s">
        <v>489</v>
      </c>
      <c r="K58" s="10" t="s">
        <v>489</v>
      </c>
      <c r="L58" s="10" t="s">
        <v>489</v>
      </c>
      <c r="M58" s="10" t="s">
        <v>489</v>
      </c>
      <c r="N58" s="10" t="s">
        <v>489</v>
      </c>
    </row>
    <row r="59" spans="1:14" x14ac:dyDescent="0.25">
      <c r="A59" s="30" t="s">
        <v>25</v>
      </c>
      <c r="B59" s="10" t="s">
        <v>489</v>
      </c>
      <c r="C59" s="10" t="s">
        <v>489</v>
      </c>
      <c r="D59" s="10" t="s">
        <v>489</v>
      </c>
      <c r="E59" s="10" t="s">
        <v>489</v>
      </c>
      <c r="F59" s="10" t="s">
        <v>489</v>
      </c>
      <c r="G59" s="10" t="s">
        <v>489</v>
      </c>
      <c r="H59" s="10" t="s">
        <v>489</v>
      </c>
      <c r="I59" s="10" t="s">
        <v>489</v>
      </c>
      <c r="J59" s="10" t="s">
        <v>489</v>
      </c>
      <c r="K59" s="10" t="s">
        <v>489</v>
      </c>
      <c r="L59" s="10" t="s">
        <v>489</v>
      </c>
      <c r="M59" s="10" t="s">
        <v>489</v>
      </c>
      <c r="N59" s="10" t="s">
        <v>489</v>
      </c>
    </row>
    <row r="60" spans="1:14" ht="15.75" x14ac:dyDescent="0.25">
      <c r="A60" s="21" t="s">
        <v>60</v>
      </c>
      <c r="B60" s="14" t="s">
        <v>489</v>
      </c>
      <c r="C60" s="14" t="s">
        <v>489</v>
      </c>
      <c r="D60" s="14" t="s">
        <v>489</v>
      </c>
      <c r="E60" s="14" t="s">
        <v>489</v>
      </c>
      <c r="F60" s="14" t="s">
        <v>489</v>
      </c>
      <c r="G60" s="14" t="s">
        <v>489</v>
      </c>
      <c r="H60" s="14" t="s">
        <v>489</v>
      </c>
      <c r="I60" s="14" t="s">
        <v>489</v>
      </c>
      <c r="J60" s="14" t="s">
        <v>489</v>
      </c>
      <c r="K60" s="14" t="s">
        <v>489</v>
      </c>
      <c r="L60" s="14" t="s">
        <v>489</v>
      </c>
      <c r="M60" s="14" t="s">
        <v>489</v>
      </c>
      <c r="N60" s="14" t="s">
        <v>489</v>
      </c>
    </row>
    <row r="61" spans="1:14" ht="15.75" x14ac:dyDescent="0.2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15.75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15.75" x14ac:dyDescent="0.25">
      <c r="A63" s="279" t="s">
        <v>19</v>
      </c>
      <c r="B63" s="280" t="s">
        <v>66</v>
      </c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</row>
    <row r="64" spans="1:14" x14ac:dyDescent="0.25">
      <c r="A64" s="279"/>
      <c r="B64" s="19" t="s">
        <v>17</v>
      </c>
      <c r="C64" s="16" t="s">
        <v>16</v>
      </c>
      <c r="D64" s="16" t="s">
        <v>4</v>
      </c>
      <c r="E64" s="16" t="s">
        <v>5</v>
      </c>
      <c r="F64" s="16" t="s">
        <v>2</v>
      </c>
      <c r="G64" s="16" t="s">
        <v>6</v>
      </c>
      <c r="H64" s="16" t="s">
        <v>7</v>
      </c>
      <c r="I64" s="16" t="s">
        <v>8</v>
      </c>
      <c r="J64" s="16" t="s">
        <v>9</v>
      </c>
      <c r="K64" s="16" t="s">
        <v>10</v>
      </c>
      <c r="L64" s="16" t="s">
        <v>11</v>
      </c>
      <c r="M64" s="16" t="s">
        <v>12</v>
      </c>
      <c r="N64" s="16" t="str">
        <f>[1]Настройки!$B$1 &amp; " мес"</f>
        <v>2 мес</v>
      </c>
    </row>
    <row r="65" spans="1:14" x14ac:dyDescent="0.25">
      <c r="A65" s="30" t="s">
        <v>20</v>
      </c>
      <c r="B65" s="10" t="s">
        <v>489</v>
      </c>
      <c r="C65" s="10" t="s">
        <v>489</v>
      </c>
      <c r="D65" s="10" t="s">
        <v>489</v>
      </c>
      <c r="E65" s="10" t="s">
        <v>489</v>
      </c>
      <c r="F65" s="10" t="s">
        <v>489</v>
      </c>
      <c r="G65" s="10" t="s">
        <v>489</v>
      </c>
      <c r="H65" s="10" t="s">
        <v>489</v>
      </c>
      <c r="I65" s="10" t="s">
        <v>489</v>
      </c>
      <c r="J65" s="10" t="s">
        <v>489</v>
      </c>
      <c r="K65" s="10" t="s">
        <v>489</v>
      </c>
      <c r="L65" s="10" t="s">
        <v>489</v>
      </c>
      <c r="M65" s="10" t="s">
        <v>489</v>
      </c>
      <c r="N65" s="10" t="s">
        <v>489</v>
      </c>
    </row>
    <row r="66" spans="1:14" x14ac:dyDescent="0.25">
      <c r="A66" s="30" t="s">
        <v>293</v>
      </c>
      <c r="B66" s="10" t="s">
        <v>489</v>
      </c>
      <c r="C66" s="10" t="s">
        <v>489</v>
      </c>
      <c r="D66" s="10" t="s">
        <v>489</v>
      </c>
      <c r="E66" s="10" t="s">
        <v>489</v>
      </c>
      <c r="F66" s="10" t="s">
        <v>489</v>
      </c>
      <c r="G66" s="10" t="s">
        <v>489</v>
      </c>
      <c r="H66" s="10" t="s">
        <v>489</v>
      </c>
      <c r="I66" s="10" t="s">
        <v>489</v>
      </c>
      <c r="J66" s="10" t="s">
        <v>489</v>
      </c>
      <c r="K66" s="10" t="s">
        <v>489</v>
      </c>
      <c r="L66" s="10" t="s">
        <v>489</v>
      </c>
      <c r="M66" s="10" t="s">
        <v>489</v>
      </c>
      <c r="N66" s="10" t="s">
        <v>489</v>
      </c>
    </row>
    <row r="67" spans="1:14" x14ac:dyDescent="0.25">
      <c r="A67" s="30" t="s">
        <v>62</v>
      </c>
      <c r="B67" s="10" t="s">
        <v>489</v>
      </c>
      <c r="C67" s="10" t="s">
        <v>489</v>
      </c>
      <c r="D67" s="10" t="s">
        <v>489</v>
      </c>
      <c r="E67" s="10" t="s">
        <v>489</v>
      </c>
      <c r="F67" s="10" t="s">
        <v>489</v>
      </c>
      <c r="G67" s="10" t="s">
        <v>489</v>
      </c>
      <c r="H67" s="10" t="s">
        <v>489</v>
      </c>
      <c r="I67" s="10" t="s">
        <v>489</v>
      </c>
      <c r="J67" s="10" t="s">
        <v>489</v>
      </c>
      <c r="K67" s="10" t="s">
        <v>489</v>
      </c>
      <c r="L67" s="10" t="s">
        <v>489</v>
      </c>
      <c r="M67" s="10" t="s">
        <v>489</v>
      </c>
      <c r="N67" s="10" t="s">
        <v>489</v>
      </c>
    </row>
    <row r="68" spans="1:14" x14ac:dyDescent="0.25">
      <c r="A68" s="30" t="s">
        <v>294</v>
      </c>
      <c r="B68" s="10" t="s">
        <v>489</v>
      </c>
      <c r="C68" s="10" t="s">
        <v>489</v>
      </c>
      <c r="D68" s="10" t="s">
        <v>489</v>
      </c>
      <c r="E68" s="10" t="s">
        <v>489</v>
      </c>
      <c r="F68" s="10" t="s">
        <v>489</v>
      </c>
      <c r="G68" s="10" t="s">
        <v>489</v>
      </c>
      <c r="H68" s="10" t="s">
        <v>489</v>
      </c>
      <c r="I68" s="10" t="s">
        <v>489</v>
      </c>
      <c r="J68" s="10" t="s">
        <v>489</v>
      </c>
      <c r="K68" s="10" t="s">
        <v>489</v>
      </c>
      <c r="L68" s="10" t="s">
        <v>489</v>
      </c>
      <c r="M68" s="10" t="s">
        <v>489</v>
      </c>
      <c r="N68" s="10" t="s">
        <v>489</v>
      </c>
    </row>
    <row r="69" spans="1:14" x14ac:dyDescent="0.25">
      <c r="A69" s="30" t="s">
        <v>295</v>
      </c>
      <c r="B69" s="10" t="s">
        <v>489</v>
      </c>
      <c r="C69" s="10" t="s">
        <v>489</v>
      </c>
      <c r="D69" s="10" t="s">
        <v>489</v>
      </c>
      <c r="E69" s="10" t="s">
        <v>489</v>
      </c>
      <c r="F69" s="10" t="s">
        <v>489</v>
      </c>
      <c r="G69" s="10" t="s">
        <v>489</v>
      </c>
      <c r="H69" s="10" t="s">
        <v>489</v>
      </c>
      <c r="I69" s="10" t="s">
        <v>489</v>
      </c>
      <c r="J69" s="10" t="s">
        <v>489</v>
      </c>
      <c r="K69" s="10" t="s">
        <v>489</v>
      </c>
      <c r="L69" s="10" t="s">
        <v>489</v>
      </c>
      <c r="M69" s="10" t="s">
        <v>489</v>
      </c>
      <c r="N69" s="10" t="s">
        <v>489</v>
      </c>
    </row>
    <row r="70" spans="1:14" x14ac:dyDescent="0.25">
      <c r="A70" s="30" t="s">
        <v>24</v>
      </c>
      <c r="B70" s="10" t="s">
        <v>489</v>
      </c>
      <c r="C70" s="10" t="s">
        <v>489</v>
      </c>
      <c r="D70" s="10" t="s">
        <v>489</v>
      </c>
      <c r="E70" s="10" t="s">
        <v>489</v>
      </c>
      <c r="F70" s="10" t="s">
        <v>489</v>
      </c>
      <c r="G70" s="10" t="s">
        <v>489</v>
      </c>
      <c r="H70" s="10" t="s">
        <v>489</v>
      </c>
      <c r="I70" s="10" t="s">
        <v>489</v>
      </c>
      <c r="J70" s="10" t="s">
        <v>489</v>
      </c>
      <c r="K70" s="10" t="s">
        <v>489</v>
      </c>
      <c r="L70" s="10" t="s">
        <v>489</v>
      </c>
      <c r="M70" s="10" t="s">
        <v>489</v>
      </c>
      <c r="N70" s="10" t="s">
        <v>489</v>
      </c>
    </row>
    <row r="71" spans="1:14" x14ac:dyDescent="0.25">
      <c r="A71" s="30" t="s">
        <v>28</v>
      </c>
      <c r="B71" s="10" t="s">
        <v>489</v>
      </c>
      <c r="C71" s="10" t="s">
        <v>489</v>
      </c>
      <c r="D71" s="10" t="s">
        <v>489</v>
      </c>
      <c r="E71" s="10" t="s">
        <v>489</v>
      </c>
      <c r="F71" s="10" t="s">
        <v>489</v>
      </c>
      <c r="G71" s="10" t="s">
        <v>489</v>
      </c>
      <c r="H71" s="10" t="s">
        <v>489</v>
      </c>
      <c r="I71" s="10" t="s">
        <v>489</v>
      </c>
      <c r="J71" s="10" t="s">
        <v>489</v>
      </c>
      <c r="K71" s="10" t="s">
        <v>489</v>
      </c>
      <c r="L71" s="10" t="s">
        <v>489</v>
      </c>
      <c r="M71" s="10" t="s">
        <v>489</v>
      </c>
      <c r="N71" s="10" t="s">
        <v>489</v>
      </c>
    </row>
    <row r="72" spans="1:14" x14ac:dyDescent="0.25">
      <c r="A72" s="30" t="s">
        <v>296</v>
      </c>
      <c r="B72" s="10" t="s">
        <v>489</v>
      </c>
      <c r="C72" s="10" t="s">
        <v>489</v>
      </c>
      <c r="D72" s="10" t="s">
        <v>489</v>
      </c>
      <c r="E72" s="10" t="s">
        <v>489</v>
      </c>
      <c r="F72" s="10" t="s">
        <v>489</v>
      </c>
      <c r="G72" s="10" t="s">
        <v>489</v>
      </c>
      <c r="H72" s="10" t="s">
        <v>489</v>
      </c>
      <c r="I72" s="10" t="s">
        <v>489</v>
      </c>
      <c r="J72" s="10" t="s">
        <v>489</v>
      </c>
      <c r="K72" s="10" t="s">
        <v>489</v>
      </c>
      <c r="L72" s="10" t="s">
        <v>489</v>
      </c>
      <c r="M72" s="10" t="s">
        <v>489</v>
      </c>
      <c r="N72" s="10" t="s">
        <v>489</v>
      </c>
    </row>
    <row r="73" spans="1:14" x14ac:dyDescent="0.25">
      <c r="A73" s="30" t="s">
        <v>63</v>
      </c>
      <c r="B73" s="10" t="s">
        <v>489</v>
      </c>
      <c r="C73" s="10" t="s">
        <v>489</v>
      </c>
      <c r="D73" s="10" t="s">
        <v>489</v>
      </c>
      <c r="E73" s="10" t="s">
        <v>489</v>
      </c>
      <c r="F73" s="10" t="s">
        <v>489</v>
      </c>
      <c r="G73" s="10" t="s">
        <v>489</v>
      </c>
      <c r="H73" s="10" t="s">
        <v>489</v>
      </c>
      <c r="I73" s="10" t="s">
        <v>489</v>
      </c>
      <c r="J73" s="10" t="s">
        <v>489</v>
      </c>
      <c r="K73" s="10" t="s">
        <v>489</v>
      </c>
      <c r="L73" s="10" t="s">
        <v>489</v>
      </c>
      <c r="M73" s="10" t="s">
        <v>489</v>
      </c>
      <c r="N73" s="10" t="s">
        <v>489</v>
      </c>
    </row>
    <row r="74" spans="1:14" x14ac:dyDescent="0.25">
      <c r="A74" s="30" t="s">
        <v>297</v>
      </c>
      <c r="B74" s="10" t="s">
        <v>489</v>
      </c>
      <c r="C74" s="10" t="s">
        <v>489</v>
      </c>
      <c r="D74" s="10" t="s">
        <v>489</v>
      </c>
      <c r="E74" s="10" t="s">
        <v>489</v>
      </c>
      <c r="F74" s="10" t="s">
        <v>489</v>
      </c>
      <c r="G74" s="10" t="s">
        <v>489</v>
      </c>
      <c r="H74" s="10" t="s">
        <v>489</v>
      </c>
      <c r="I74" s="10" t="s">
        <v>489</v>
      </c>
      <c r="J74" s="10" t="s">
        <v>489</v>
      </c>
      <c r="K74" s="10" t="s">
        <v>489</v>
      </c>
      <c r="L74" s="10" t="s">
        <v>489</v>
      </c>
      <c r="M74" s="10" t="s">
        <v>489</v>
      </c>
      <c r="N74" s="10" t="s">
        <v>489</v>
      </c>
    </row>
    <row r="75" spans="1:14" x14ac:dyDescent="0.25">
      <c r="A75" s="30" t="s">
        <v>61</v>
      </c>
      <c r="B75" s="10" t="s">
        <v>489</v>
      </c>
      <c r="C75" s="10" t="s">
        <v>489</v>
      </c>
      <c r="D75" s="10" t="s">
        <v>489</v>
      </c>
      <c r="E75" s="10" t="s">
        <v>489</v>
      </c>
      <c r="F75" s="10" t="s">
        <v>489</v>
      </c>
      <c r="G75" s="10" t="s">
        <v>489</v>
      </c>
      <c r="H75" s="10" t="s">
        <v>489</v>
      </c>
      <c r="I75" s="10" t="s">
        <v>489</v>
      </c>
      <c r="J75" s="10" t="s">
        <v>489</v>
      </c>
      <c r="K75" s="10" t="s">
        <v>489</v>
      </c>
      <c r="L75" s="10" t="s">
        <v>489</v>
      </c>
      <c r="M75" s="10" t="s">
        <v>489</v>
      </c>
      <c r="N75" s="10" t="s">
        <v>489</v>
      </c>
    </row>
    <row r="76" spans="1:14" x14ac:dyDescent="0.25">
      <c r="A76" s="30" t="s">
        <v>298</v>
      </c>
      <c r="B76" s="10" t="s">
        <v>489</v>
      </c>
      <c r="C76" s="10" t="s">
        <v>489</v>
      </c>
      <c r="D76" s="10" t="s">
        <v>489</v>
      </c>
      <c r="E76" s="10" t="s">
        <v>489</v>
      </c>
      <c r="F76" s="10" t="s">
        <v>489</v>
      </c>
      <c r="G76" s="10" t="s">
        <v>489</v>
      </c>
      <c r="H76" s="10" t="s">
        <v>489</v>
      </c>
      <c r="I76" s="10" t="s">
        <v>489</v>
      </c>
      <c r="J76" s="10" t="s">
        <v>489</v>
      </c>
      <c r="K76" s="10" t="s">
        <v>489</v>
      </c>
      <c r="L76" s="10" t="s">
        <v>489</v>
      </c>
      <c r="M76" s="10" t="s">
        <v>489</v>
      </c>
      <c r="N76" s="10" t="s">
        <v>489</v>
      </c>
    </row>
    <row r="77" spans="1:14" x14ac:dyDescent="0.25">
      <c r="A77" s="30" t="s">
        <v>64</v>
      </c>
      <c r="B77" s="10" t="s">
        <v>489</v>
      </c>
      <c r="C77" s="10" t="s">
        <v>489</v>
      </c>
      <c r="D77" s="10" t="s">
        <v>489</v>
      </c>
      <c r="E77" s="10" t="s">
        <v>489</v>
      </c>
      <c r="F77" s="10" t="s">
        <v>489</v>
      </c>
      <c r="G77" s="10" t="s">
        <v>489</v>
      </c>
      <c r="H77" s="10" t="s">
        <v>489</v>
      </c>
      <c r="I77" s="10" t="s">
        <v>489</v>
      </c>
      <c r="J77" s="10" t="s">
        <v>489</v>
      </c>
      <c r="K77" s="10" t="s">
        <v>489</v>
      </c>
      <c r="L77" s="10" t="s">
        <v>489</v>
      </c>
      <c r="M77" s="10" t="s">
        <v>489</v>
      </c>
      <c r="N77" s="10" t="s">
        <v>489</v>
      </c>
    </row>
    <row r="78" spans="1:14" x14ac:dyDescent="0.25">
      <c r="A78" s="30" t="s">
        <v>65</v>
      </c>
      <c r="B78" s="10" t="s">
        <v>489</v>
      </c>
      <c r="C78" s="10" t="s">
        <v>489</v>
      </c>
      <c r="D78" s="10" t="s">
        <v>489</v>
      </c>
      <c r="E78" s="10" t="s">
        <v>489</v>
      </c>
      <c r="F78" s="10" t="s">
        <v>489</v>
      </c>
      <c r="G78" s="10" t="s">
        <v>489</v>
      </c>
      <c r="H78" s="10" t="s">
        <v>489</v>
      </c>
      <c r="I78" s="10" t="s">
        <v>489</v>
      </c>
      <c r="J78" s="10" t="s">
        <v>489</v>
      </c>
      <c r="K78" s="10" t="s">
        <v>489</v>
      </c>
      <c r="L78" s="10" t="s">
        <v>489</v>
      </c>
      <c r="M78" s="10" t="s">
        <v>489</v>
      </c>
      <c r="N78" s="10" t="s">
        <v>489</v>
      </c>
    </row>
    <row r="79" spans="1:14" x14ac:dyDescent="0.25">
      <c r="A79" s="30" t="s">
        <v>25</v>
      </c>
      <c r="B79" s="10" t="s">
        <v>489</v>
      </c>
      <c r="C79" s="10" t="s">
        <v>489</v>
      </c>
      <c r="D79" s="10" t="s">
        <v>489</v>
      </c>
      <c r="E79" s="10" t="s">
        <v>489</v>
      </c>
      <c r="F79" s="10" t="s">
        <v>489</v>
      </c>
      <c r="G79" s="10" t="s">
        <v>489</v>
      </c>
      <c r="H79" s="10" t="s">
        <v>489</v>
      </c>
      <c r="I79" s="10" t="s">
        <v>489</v>
      </c>
      <c r="J79" s="10" t="s">
        <v>489</v>
      </c>
      <c r="K79" s="10" t="s">
        <v>489</v>
      </c>
      <c r="L79" s="10" t="s">
        <v>489</v>
      </c>
      <c r="M79" s="10" t="s">
        <v>489</v>
      </c>
      <c r="N79" s="10" t="s">
        <v>489</v>
      </c>
    </row>
    <row r="80" spans="1:14" ht="15.75" x14ac:dyDescent="0.25">
      <c r="A80" s="21" t="s">
        <v>60</v>
      </c>
      <c r="B80" s="14" t="s">
        <v>489</v>
      </c>
      <c r="C80" s="14" t="s">
        <v>489</v>
      </c>
      <c r="D80" s="14" t="s">
        <v>489</v>
      </c>
      <c r="E80" s="14" t="s">
        <v>489</v>
      </c>
      <c r="F80" s="14" t="s">
        <v>489</v>
      </c>
      <c r="G80" s="14" t="s">
        <v>489</v>
      </c>
      <c r="H80" s="14" t="s">
        <v>489</v>
      </c>
      <c r="I80" s="14" t="s">
        <v>489</v>
      </c>
      <c r="J80" s="14" t="s">
        <v>489</v>
      </c>
      <c r="K80" s="14" t="s">
        <v>489</v>
      </c>
      <c r="L80" s="14" t="s">
        <v>489</v>
      </c>
      <c r="M80" s="14" t="s">
        <v>489</v>
      </c>
      <c r="N80" s="14" t="s">
        <v>489</v>
      </c>
    </row>
    <row r="81" spans="1:14" ht="15.75" x14ac:dyDescent="0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5.75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5.75" x14ac:dyDescent="0.25">
      <c r="A83" s="279" t="s">
        <v>19</v>
      </c>
      <c r="B83" s="280" t="s">
        <v>436</v>
      </c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</row>
    <row r="84" spans="1:14" x14ac:dyDescent="0.25">
      <c r="A84" s="279"/>
      <c r="B84" s="19" t="s">
        <v>17</v>
      </c>
      <c r="C84" s="16" t="s">
        <v>16</v>
      </c>
      <c r="D84" s="16" t="s">
        <v>4</v>
      </c>
      <c r="E84" s="16" t="s">
        <v>5</v>
      </c>
      <c r="F84" s="16" t="s">
        <v>2</v>
      </c>
      <c r="G84" s="16" t="s">
        <v>6</v>
      </c>
      <c r="H84" s="16" t="s">
        <v>7</v>
      </c>
      <c r="I84" s="16" t="s">
        <v>8</v>
      </c>
      <c r="J84" s="16" t="s">
        <v>9</v>
      </c>
      <c r="K84" s="16" t="s">
        <v>10</v>
      </c>
      <c r="L84" s="16" t="s">
        <v>11</v>
      </c>
      <c r="M84" s="16" t="s">
        <v>12</v>
      </c>
      <c r="N84" s="16" t="str">
        <f>[1]Настройки!$B$1 &amp; " мес"</f>
        <v>2 мес</v>
      </c>
    </row>
    <row r="85" spans="1:14" x14ac:dyDescent="0.25">
      <c r="A85" s="30" t="s">
        <v>20</v>
      </c>
      <c r="B85" s="105" t="s">
        <v>489</v>
      </c>
      <c r="C85" s="105" t="s">
        <v>489</v>
      </c>
      <c r="D85" s="105" t="str">
        <f t="shared" ref="D85:M85" si="0">IF(D5="","",ROUND(D5/D25-100%,3))</f>
        <v/>
      </c>
      <c r="E85" s="105" t="str">
        <f t="shared" si="0"/>
        <v/>
      </c>
      <c r="F85" s="105" t="str">
        <f t="shared" si="0"/>
        <v/>
      </c>
      <c r="G85" s="105" t="str">
        <f t="shared" si="0"/>
        <v/>
      </c>
      <c r="H85" s="105" t="str">
        <f t="shared" si="0"/>
        <v/>
      </c>
      <c r="I85" s="105" t="str">
        <f t="shared" si="0"/>
        <v/>
      </c>
      <c r="J85" s="105" t="str">
        <f t="shared" si="0"/>
        <v/>
      </c>
      <c r="K85" s="105" t="str">
        <f t="shared" si="0"/>
        <v/>
      </c>
      <c r="L85" s="105" t="str">
        <f t="shared" si="0"/>
        <v/>
      </c>
      <c r="M85" s="105" t="str">
        <f t="shared" si="0"/>
        <v/>
      </c>
      <c r="N85" s="105" t="s">
        <v>489</v>
      </c>
    </row>
    <row r="86" spans="1:14" x14ac:dyDescent="0.25">
      <c r="A86" s="30" t="s">
        <v>293</v>
      </c>
      <c r="B86" s="105" t="s">
        <v>489</v>
      </c>
      <c r="C86" s="105" t="s">
        <v>489</v>
      </c>
      <c r="D86" s="105" t="str">
        <f t="shared" ref="D86:M86" si="1">IF(D6="","",ROUND(D6/D26-100%,3))</f>
        <v/>
      </c>
      <c r="E86" s="105" t="str">
        <f t="shared" si="1"/>
        <v/>
      </c>
      <c r="F86" s="105" t="str">
        <f t="shared" si="1"/>
        <v/>
      </c>
      <c r="G86" s="105" t="str">
        <f t="shared" si="1"/>
        <v/>
      </c>
      <c r="H86" s="105" t="str">
        <f t="shared" si="1"/>
        <v/>
      </c>
      <c r="I86" s="105" t="str">
        <f t="shared" si="1"/>
        <v/>
      </c>
      <c r="J86" s="105" t="str">
        <f t="shared" si="1"/>
        <v/>
      </c>
      <c r="K86" s="105" t="str">
        <f t="shared" si="1"/>
        <v/>
      </c>
      <c r="L86" s="105" t="str">
        <f t="shared" si="1"/>
        <v/>
      </c>
      <c r="M86" s="105" t="str">
        <f t="shared" si="1"/>
        <v/>
      </c>
      <c r="N86" s="105" t="s">
        <v>489</v>
      </c>
    </row>
    <row r="87" spans="1:14" x14ac:dyDescent="0.25">
      <c r="A87" s="30" t="s">
        <v>62</v>
      </c>
      <c r="B87" s="105" t="s">
        <v>489</v>
      </c>
      <c r="C87" s="105" t="s">
        <v>489</v>
      </c>
      <c r="D87" s="105" t="str">
        <f t="shared" ref="D87:M87" si="2">IF(D7="","",ROUND(D7/D27-100%,3))</f>
        <v/>
      </c>
      <c r="E87" s="105" t="str">
        <f t="shared" si="2"/>
        <v/>
      </c>
      <c r="F87" s="105" t="str">
        <f t="shared" si="2"/>
        <v/>
      </c>
      <c r="G87" s="105" t="str">
        <f t="shared" si="2"/>
        <v/>
      </c>
      <c r="H87" s="105" t="str">
        <f t="shared" si="2"/>
        <v/>
      </c>
      <c r="I87" s="105" t="str">
        <f t="shared" si="2"/>
        <v/>
      </c>
      <c r="J87" s="105" t="str">
        <f t="shared" si="2"/>
        <v/>
      </c>
      <c r="K87" s="105" t="str">
        <f t="shared" si="2"/>
        <v/>
      </c>
      <c r="L87" s="105" t="str">
        <f t="shared" si="2"/>
        <v/>
      </c>
      <c r="M87" s="105" t="str">
        <f t="shared" si="2"/>
        <v/>
      </c>
      <c r="N87" s="105" t="s">
        <v>489</v>
      </c>
    </row>
    <row r="88" spans="1:14" x14ac:dyDescent="0.25">
      <c r="A88" s="30" t="s">
        <v>294</v>
      </c>
      <c r="B88" s="105" t="s">
        <v>489</v>
      </c>
      <c r="C88" s="105" t="s">
        <v>489</v>
      </c>
      <c r="D88" s="105" t="str">
        <f t="shared" ref="D88:M88" si="3">IF(D8="","",ROUND(D8/D28-100%,3))</f>
        <v/>
      </c>
      <c r="E88" s="105" t="str">
        <f t="shared" si="3"/>
        <v/>
      </c>
      <c r="F88" s="105" t="str">
        <f t="shared" si="3"/>
        <v/>
      </c>
      <c r="G88" s="105" t="str">
        <f t="shared" si="3"/>
        <v/>
      </c>
      <c r="H88" s="105" t="str">
        <f t="shared" si="3"/>
        <v/>
      </c>
      <c r="I88" s="105" t="str">
        <f t="shared" si="3"/>
        <v/>
      </c>
      <c r="J88" s="105" t="str">
        <f t="shared" si="3"/>
        <v/>
      </c>
      <c r="K88" s="105" t="str">
        <f t="shared" si="3"/>
        <v/>
      </c>
      <c r="L88" s="105" t="str">
        <f t="shared" si="3"/>
        <v/>
      </c>
      <c r="M88" s="105" t="str">
        <f t="shared" si="3"/>
        <v/>
      </c>
      <c r="N88" s="105" t="s">
        <v>489</v>
      </c>
    </row>
    <row r="89" spans="1:14" x14ac:dyDescent="0.25">
      <c r="A89" s="30" t="s">
        <v>295</v>
      </c>
      <c r="B89" s="105" t="s">
        <v>489</v>
      </c>
      <c r="C89" s="105" t="s">
        <v>489</v>
      </c>
      <c r="D89" s="105" t="str">
        <f t="shared" ref="D89:M89" si="4">IF(D9="","",ROUND(D9/D29-100%,3))</f>
        <v/>
      </c>
      <c r="E89" s="105" t="str">
        <f t="shared" si="4"/>
        <v/>
      </c>
      <c r="F89" s="105" t="str">
        <f t="shared" si="4"/>
        <v/>
      </c>
      <c r="G89" s="105" t="str">
        <f t="shared" si="4"/>
        <v/>
      </c>
      <c r="H89" s="105" t="str">
        <f t="shared" si="4"/>
        <v/>
      </c>
      <c r="I89" s="105" t="str">
        <f t="shared" si="4"/>
        <v/>
      </c>
      <c r="J89" s="105" t="str">
        <f t="shared" si="4"/>
        <v/>
      </c>
      <c r="K89" s="105" t="str">
        <f t="shared" si="4"/>
        <v/>
      </c>
      <c r="L89" s="105" t="str">
        <f t="shared" si="4"/>
        <v/>
      </c>
      <c r="M89" s="105" t="str">
        <f t="shared" si="4"/>
        <v/>
      </c>
      <c r="N89" s="105" t="s">
        <v>489</v>
      </c>
    </row>
    <row r="90" spans="1:14" x14ac:dyDescent="0.25">
      <c r="A90" s="30" t="s">
        <v>24</v>
      </c>
      <c r="B90" s="105" t="s">
        <v>489</v>
      </c>
      <c r="C90" s="105" t="s">
        <v>489</v>
      </c>
      <c r="D90" s="105" t="str">
        <f t="shared" ref="D90:M90" si="5">IF(D10="","",ROUND(D10/D30-100%,3))</f>
        <v/>
      </c>
      <c r="E90" s="105" t="str">
        <f t="shared" si="5"/>
        <v/>
      </c>
      <c r="F90" s="105" t="str">
        <f t="shared" si="5"/>
        <v/>
      </c>
      <c r="G90" s="105" t="str">
        <f t="shared" si="5"/>
        <v/>
      </c>
      <c r="H90" s="105" t="str">
        <f t="shared" si="5"/>
        <v/>
      </c>
      <c r="I90" s="105" t="str">
        <f t="shared" si="5"/>
        <v/>
      </c>
      <c r="J90" s="105" t="str">
        <f t="shared" si="5"/>
        <v/>
      </c>
      <c r="K90" s="105" t="str">
        <f t="shared" si="5"/>
        <v/>
      </c>
      <c r="L90" s="105" t="str">
        <f t="shared" si="5"/>
        <v/>
      </c>
      <c r="M90" s="105" t="str">
        <f t="shared" si="5"/>
        <v/>
      </c>
      <c r="N90" s="105" t="s">
        <v>489</v>
      </c>
    </row>
    <row r="91" spans="1:14" x14ac:dyDescent="0.25">
      <c r="A91" s="30" t="s">
        <v>28</v>
      </c>
      <c r="B91" s="105" t="s">
        <v>489</v>
      </c>
      <c r="C91" s="105" t="s">
        <v>489</v>
      </c>
      <c r="D91" s="105" t="str">
        <f t="shared" ref="D91:M91" si="6">IF(D11="","",ROUND(D11/D31-100%,3))</f>
        <v/>
      </c>
      <c r="E91" s="105" t="str">
        <f t="shared" si="6"/>
        <v/>
      </c>
      <c r="F91" s="105" t="str">
        <f t="shared" si="6"/>
        <v/>
      </c>
      <c r="G91" s="105" t="str">
        <f t="shared" si="6"/>
        <v/>
      </c>
      <c r="H91" s="105" t="str">
        <f t="shared" si="6"/>
        <v/>
      </c>
      <c r="I91" s="105" t="str">
        <f t="shared" si="6"/>
        <v/>
      </c>
      <c r="J91" s="105" t="str">
        <f t="shared" si="6"/>
        <v/>
      </c>
      <c r="K91" s="105" t="str">
        <f t="shared" si="6"/>
        <v/>
      </c>
      <c r="L91" s="105" t="str">
        <f t="shared" si="6"/>
        <v/>
      </c>
      <c r="M91" s="105" t="str">
        <f t="shared" si="6"/>
        <v/>
      </c>
      <c r="N91" s="105" t="s">
        <v>489</v>
      </c>
    </row>
    <row r="92" spans="1:14" x14ac:dyDescent="0.25">
      <c r="A92" s="30" t="s">
        <v>296</v>
      </c>
      <c r="B92" s="105" t="s">
        <v>489</v>
      </c>
      <c r="C92" s="105" t="s">
        <v>489</v>
      </c>
      <c r="D92" s="105" t="str">
        <f t="shared" ref="D92:M92" si="7">IF(D12="","",ROUND(D12/D32-100%,3))</f>
        <v/>
      </c>
      <c r="E92" s="105" t="str">
        <f t="shared" si="7"/>
        <v/>
      </c>
      <c r="F92" s="105" t="str">
        <f t="shared" si="7"/>
        <v/>
      </c>
      <c r="G92" s="105" t="str">
        <f t="shared" si="7"/>
        <v/>
      </c>
      <c r="H92" s="105" t="str">
        <f t="shared" si="7"/>
        <v/>
      </c>
      <c r="I92" s="105" t="str">
        <f t="shared" si="7"/>
        <v/>
      </c>
      <c r="J92" s="105" t="str">
        <f t="shared" si="7"/>
        <v/>
      </c>
      <c r="K92" s="105" t="str">
        <f t="shared" si="7"/>
        <v/>
      </c>
      <c r="L92" s="105" t="str">
        <f t="shared" si="7"/>
        <v/>
      </c>
      <c r="M92" s="105" t="str">
        <f t="shared" si="7"/>
        <v/>
      </c>
      <c r="N92" s="105" t="s">
        <v>489</v>
      </c>
    </row>
    <row r="93" spans="1:14" x14ac:dyDescent="0.25">
      <c r="A93" s="30" t="s">
        <v>63</v>
      </c>
      <c r="B93" s="105" t="s">
        <v>489</v>
      </c>
      <c r="C93" s="105" t="s">
        <v>489</v>
      </c>
      <c r="D93" s="105" t="str">
        <f t="shared" ref="D93:M93" si="8">IF(D13="","",ROUND(D13/D33-100%,3))</f>
        <v/>
      </c>
      <c r="E93" s="105" t="str">
        <f t="shared" si="8"/>
        <v/>
      </c>
      <c r="F93" s="105" t="str">
        <f t="shared" si="8"/>
        <v/>
      </c>
      <c r="G93" s="105" t="str">
        <f t="shared" si="8"/>
        <v/>
      </c>
      <c r="H93" s="105" t="str">
        <f t="shared" si="8"/>
        <v/>
      </c>
      <c r="I93" s="105" t="str">
        <f t="shared" si="8"/>
        <v/>
      </c>
      <c r="J93" s="105" t="str">
        <f t="shared" si="8"/>
        <v/>
      </c>
      <c r="K93" s="105" t="str">
        <f t="shared" si="8"/>
        <v/>
      </c>
      <c r="L93" s="105" t="str">
        <f t="shared" si="8"/>
        <v/>
      </c>
      <c r="M93" s="105" t="str">
        <f t="shared" si="8"/>
        <v/>
      </c>
      <c r="N93" s="105" t="s">
        <v>489</v>
      </c>
    </row>
    <row r="94" spans="1:14" x14ac:dyDescent="0.25">
      <c r="A94" s="30" t="s">
        <v>297</v>
      </c>
      <c r="B94" s="105" t="s">
        <v>489</v>
      </c>
      <c r="C94" s="105" t="s">
        <v>489</v>
      </c>
      <c r="D94" s="105" t="str">
        <f t="shared" ref="D94:M94" si="9">IF(D14="","",ROUND(D14/D34-100%,3))</f>
        <v/>
      </c>
      <c r="E94" s="105" t="str">
        <f t="shared" si="9"/>
        <v/>
      </c>
      <c r="F94" s="105" t="str">
        <f t="shared" si="9"/>
        <v/>
      </c>
      <c r="G94" s="105" t="str">
        <f t="shared" si="9"/>
        <v/>
      </c>
      <c r="H94" s="105" t="str">
        <f t="shared" si="9"/>
        <v/>
      </c>
      <c r="I94" s="105" t="str">
        <f t="shared" si="9"/>
        <v/>
      </c>
      <c r="J94" s="105" t="str">
        <f t="shared" si="9"/>
        <v/>
      </c>
      <c r="K94" s="105" t="str">
        <f t="shared" si="9"/>
        <v/>
      </c>
      <c r="L94" s="105" t="str">
        <f t="shared" si="9"/>
        <v/>
      </c>
      <c r="M94" s="105" t="str">
        <f t="shared" si="9"/>
        <v/>
      </c>
      <c r="N94" s="105" t="s">
        <v>489</v>
      </c>
    </row>
    <row r="95" spans="1:14" x14ac:dyDescent="0.25">
      <c r="A95" s="30" t="s">
        <v>61</v>
      </c>
      <c r="B95" s="105" t="s">
        <v>489</v>
      </c>
      <c r="C95" s="105" t="s">
        <v>489</v>
      </c>
      <c r="D95" s="105" t="str">
        <f t="shared" ref="D95:M95" si="10">IF(D15="","",ROUND(D15/D35-100%,3))</f>
        <v/>
      </c>
      <c r="E95" s="105" t="str">
        <f t="shared" si="10"/>
        <v/>
      </c>
      <c r="F95" s="105" t="str">
        <f t="shared" si="10"/>
        <v/>
      </c>
      <c r="G95" s="105" t="str">
        <f t="shared" si="10"/>
        <v/>
      </c>
      <c r="H95" s="105" t="str">
        <f t="shared" si="10"/>
        <v/>
      </c>
      <c r="I95" s="105" t="str">
        <f t="shared" si="10"/>
        <v/>
      </c>
      <c r="J95" s="105" t="str">
        <f t="shared" si="10"/>
        <v/>
      </c>
      <c r="K95" s="105" t="str">
        <f t="shared" si="10"/>
        <v/>
      </c>
      <c r="L95" s="105" t="str">
        <f t="shared" si="10"/>
        <v/>
      </c>
      <c r="M95" s="105" t="str">
        <f t="shared" si="10"/>
        <v/>
      </c>
      <c r="N95" s="105" t="s">
        <v>489</v>
      </c>
    </row>
    <row r="96" spans="1:14" x14ac:dyDescent="0.25">
      <c r="A96" s="30" t="s">
        <v>298</v>
      </c>
      <c r="B96" s="105" t="s">
        <v>489</v>
      </c>
      <c r="C96" s="105" t="s">
        <v>489</v>
      </c>
      <c r="D96" s="105" t="str">
        <f t="shared" ref="D96:M96" si="11">IF(D16="","",ROUND(D16/D36-100%,3))</f>
        <v/>
      </c>
      <c r="E96" s="105" t="str">
        <f t="shared" si="11"/>
        <v/>
      </c>
      <c r="F96" s="105" t="str">
        <f t="shared" si="11"/>
        <v/>
      </c>
      <c r="G96" s="105" t="str">
        <f t="shared" si="11"/>
        <v/>
      </c>
      <c r="H96" s="105" t="str">
        <f t="shared" si="11"/>
        <v/>
      </c>
      <c r="I96" s="105" t="str">
        <f t="shared" si="11"/>
        <v/>
      </c>
      <c r="J96" s="105" t="str">
        <f t="shared" si="11"/>
        <v/>
      </c>
      <c r="K96" s="105" t="str">
        <f t="shared" si="11"/>
        <v/>
      </c>
      <c r="L96" s="105" t="str">
        <f t="shared" si="11"/>
        <v/>
      </c>
      <c r="M96" s="105" t="str">
        <f t="shared" si="11"/>
        <v/>
      </c>
      <c r="N96" s="105" t="s">
        <v>489</v>
      </c>
    </row>
    <row r="97" spans="1:14" x14ac:dyDescent="0.25">
      <c r="A97" s="30" t="s">
        <v>64</v>
      </c>
      <c r="B97" s="105" t="s">
        <v>489</v>
      </c>
      <c r="C97" s="105" t="s">
        <v>489</v>
      </c>
      <c r="D97" s="105" t="str">
        <f t="shared" ref="D97:M97" si="12">IF(D17="","",ROUND(D17/D37-100%,3))</f>
        <v/>
      </c>
      <c r="E97" s="105" t="str">
        <f t="shared" si="12"/>
        <v/>
      </c>
      <c r="F97" s="105" t="str">
        <f t="shared" si="12"/>
        <v/>
      </c>
      <c r="G97" s="105" t="str">
        <f t="shared" si="12"/>
        <v/>
      </c>
      <c r="H97" s="105" t="str">
        <f t="shared" si="12"/>
        <v/>
      </c>
      <c r="I97" s="105" t="str">
        <f t="shared" si="12"/>
        <v/>
      </c>
      <c r="J97" s="105" t="str">
        <f t="shared" si="12"/>
        <v/>
      </c>
      <c r="K97" s="105" t="str">
        <f t="shared" si="12"/>
        <v/>
      </c>
      <c r="L97" s="105" t="str">
        <f t="shared" si="12"/>
        <v/>
      </c>
      <c r="M97" s="105" t="str">
        <f t="shared" si="12"/>
        <v/>
      </c>
      <c r="N97" s="105" t="s">
        <v>489</v>
      </c>
    </row>
    <row r="98" spans="1:14" x14ac:dyDescent="0.25">
      <c r="A98" s="30" t="s">
        <v>65</v>
      </c>
      <c r="B98" s="105" t="s">
        <v>489</v>
      </c>
      <c r="C98" s="105" t="s">
        <v>489</v>
      </c>
      <c r="D98" s="105" t="str">
        <f t="shared" ref="D98:M98" si="13">IF(D18="","",ROUND(D18/D38-100%,3))</f>
        <v/>
      </c>
      <c r="E98" s="105" t="str">
        <f t="shared" si="13"/>
        <v/>
      </c>
      <c r="F98" s="105" t="str">
        <f t="shared" si="13"/>
        <v/>
      </c>
      <c r="G98" s="105" t="str">
        <f t="shared" si="13"/>
        <v/>
      </c>
      <c r="H98" s="105" t="str">
        <f t="shared" si="13"/>
        <v/>
      </c>
      <c r="I98" s="105" t="str">
        <f t="shared" si="13"/>
        <v/>
      </c>
      <c r="J98" s="105" t="str">
        <f t="shared" si="13"/>
        <v/>
      </c>
      <c r="K98" s="105" t="str">
        <f t="shared" si="13"/>
        <v/>
      </c>
      <c r="L98" s="105" t="str">
        <f t="shared" si="13"/>
        <v/>
      </c>
      <c r="M98" s="105" t="str">
        <f t="shared" si="13"/>
        <v/>
      </c>
      <c r="N98" s="105" t="s">
        <v>489</v>
      </c>
    </row>
    <row r="99" spans="1:14" x14ac:dyDescent="0.25">
      <c r="A99" s="30" t="s">
        <v>25</v>
      </c>
      <c r="B99" s="105" t="s">
        <v>489</v>
      </c>
      <c r="C99" s="105" t="s">
        <v>489</v>
      </c>
      <c r="D99" s="105" t="str">
        <f t="shared" ref="D99:M99" si="14">IF(D19="","",ROUND(D19/D39-100%,3))</f>
        <v/>
      </c>
      <c r="E99" s="105" t="str">
        <f t="shared" si="14"/>
        <v/>
      </c>
      <c r="F99" s="105" t="str">
        <f t="shared" si="14"/>
        <v/>
      </c>
      <c r="G99" s="105" t="str">
        <f t="shared" si="14"/>
        <v/>
      </c>
      <c r="H99" s="105" t="str">
        <f t="shared" si="14"/>
        <v/>
      </c>
      <c r="I99" s="105" t="str">
        <f t="shared" si="14"/>
        <v/>
      </c>
      <c r="J99" s="105" t="str">
        <f t="shared" si="14"/>
        <v/>
      </c>
      <c r="K99" s="105" t="str">
        <f t="shared" si="14"/>
        <v/>
      </c>
      <c r="L99" s="105" t="str">
        <f t="shared" si="14"/>
        <v/>
      </c>
      <c r="M99" s="105" t="str">
        <f t="shared" si="14"/>
        <v/>
      </c>
      <c r="N99" s="105" t="s">
        <v>489</v>
      </c>
    </row>
    <row r="100" spans="1:14" ht="15.75" x14ac:dyDescent="0.25">
      <c r="A100" s="21" t="s">
        <v>60</v>
      </c>
      <c r="B100" s="56" t="s">
        <v>489</v>
      </c>
      <c r="C100" s="56" t="s">
        <v>489</v>
      </c>
      <c r="D100" s="56" t="str">
        <f t="shared" ref="D100:M100" si="15">IF(D20="","",ROUND(D20/D40-100%,3))</f>
        <v/>
      </c>
      <c r="E100" s="56" t="str">
        <f t="shared" si="15"/>
        <v/>
      </c>
      <c r="F100" s="56" t="str">
        <f t="shared" si="15"/>
        <v/>
      </c>
      <c r="G100" s="56" t="str">
        <f t="shared" si="15"/>
        <v/>
      </c>
      <c r="H100" s="56" t="str">
        <f t="shared" si="15"/>
        <v/>
      </c>
      <c r="I100" s="56" t="str">
        <f t="shared" si="15"/>
        <v/>
      </c>
      <c r="J100" s="56" t="str">
        <f t="shared" si="15"/>
        <v/>
      </c>
      <c r="K100" s="56" t="str">
        <f t="shared" si="15"/>
        <v/>
      </c>
      <c r="L100" s="56" t="str">
        <f t="shared" si="15"/>
        <v/>
      </c>
      <c r="M100" s="56" t="str">
        <f t="shared" si="15"/>
        <v/>
      </c>
      <c r="N100" s="56" t="s">
        <v>489</v>
      </c>
    </row>
    <row r="101" spans="1:14" ht="15.75" x14ac:dyDescent="0.2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5.75" x14ac:dyDescent="0.2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5.75" x14ac:dyDescent="0.25">
      <c r="A103" s="279" t="s">
        <v>19</v>
      </c>
      <c r="B103" s="280" t="s">
        <v>37</v>
      </c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</row>
    <row r="104" spans="1:14" x14ac:dyDescent="0.25">
      <c r="A104" s="279"/>
      <c r="B104" s="19" t="s">
        <v>17</v>
      </c>
      <c r="C104" s="16" t="s">
        <v>16</v>
      </c>
      <c r="D104" s="16" t="s">
        <v>4</v>
      </c>
      <c r="E104" s="16" t="s">
        <v>5</v>
      </c>
      <c r="F104" s="16" t="s">
        <v>2</v>
      </c>
      <c r="G104" s="16" t="s">
        <v>6</v>
      </c>
      <c r="H104" s="16" t="s">
        <v>7</v>
      </c>
      <c r="I104" s="16" t="s">
        <v>8</v>
      </c>
      <c r="J104" s="16" t="s">
        <v>9</v>
      </c>
      <c r="K104" s="16" t="s">
        <v>10</v>
      </c>
      <c r="L104" s="16" t="s">
        <v>11</v>
      </c>
      <c r="M104" s="16" t="s">
        <v>12</v>
      </c>
      <c r="N104" s="16" t="str">
        <f>[1]Настройки!$B$1 &amp; " мес"</f>
        <v>2 мес</v>
      </c>
    </row>
    <row r="105" spans="1:14" x14ac:dyDescent="0.25">
      <c r="A105" s="30" t="s">
        <v>20</v>
      </c>
      <c r="B105" s="105" t="s">
        <v>489</v>
      </c>
      <c r="C105" s="105" t="s">
        <v>489</v>
      </c>
      <c r="D105" s="105" t="s">
        <v>489</v>
      </c>
      <c r="E105" s="105" t="s">
        <v>489</v>
      </c>
      <c r="F105" s="105" t="s">
        <v>489</v>
      </c>
      <c r="G105" s="105" t="s">
        <v>489</v>
      </c>
      <c r="H105" s="105" t="s">
        <v>489</v>
      </c>
      <c r="I105" s="105" t="s">
        <v>489</v>
      </c>
      <c r="J105" s="105" t="s">
        <v>489</v>
      </c>
      <c r="K105" s="105" t="s">
        <v>489</v>
      </c>
      <c r="L105" s="105" t="s">
        <v>489</v>
      </c>
      <c r="M105" s="105" t="s">
        <v>489</v>
      </c>
      <c r="N105" s="105" t="s">
        <v>489</v>
      </c>
    </row>
    <row r="106" spans="1:14" x14ac:dyDescent="0.25">
      <c r="A106" s="30" t="s">
        <v>293</v>
      </c>
      <c r="B106" s="105" t="s">
        <v>489</v>
      </c>
      <c r="C106" s="105" t="s">
        <v>489</v>
      </c>
      <c r="D106" s="105" t="s">
        <v>489</v>
      </c>
      <c r="E106" s="105" t="s">
        <v>489</v>
      </c>
      <c r="F106" s="105" t="s">
        <v>489</v>
      </c>
      <c r="G106" s="105" t="s">
        <v>489</v>
      </c>
      <c r="H106" s="105" t="s">
        <v>489</v>
      </c>
      <c r="I106" s="105" t="s">
        <v>489</v>
      </c>
      <c r="J106" s="105" t="s">
        <v>489</v>
      </c>
      <c r="K106" s="105" t="s">
        <v>489</v>
      </c>
      <c r="L106" s="105" t="s">
        <v>489</v>
      </c>
      <c r="M106" s="105" t="s">
        <v>489</v>
      </c>
      <c r="N106" s="105" t="s">
        <v>489</v>
      </c>
    </row>
    <row r="107" spans="1:14" x14ac:dyDescent="0.25">
      <c r="A107" s="30" t="s">
        <v>62</v>
      </c>
      <c r="B107" s="105" t="s">
        <v>489</v>
      </c>
      <c r="C107" s="105" t="s">
        <v>489</v>
      </c>
      <c r="D107" s="105" t="s">
        <v>489</v>
      </c>
      <c r="E107" s="105" t="s">
        <v>489</v>
      </c>
      <c r="F107" s="105" t="s">
        <v>489</v>
      </c>
      <c r="G107" s="105" t="s">
        <v>489</v>
      </c>
      <c r="H107" s="105" t="s">
        <v>489</v>
      </c>
      <c r="I107" s="105" t="s">
        <v>489</v>
      </c>
      <c r="J107" s="105" t="s">
        <v>489</v>
      </c>
      <c r="K107" s="105" t="s">
        <v>489</v>
      </c>
      <c r="L107" s="105" t="s">
        <v>489</v>
      </c>
      <c r="M107" s="105" t="s">
        <v>489</v>
      </c>
      <c r="N107" s="105" t="s">
        <v>489</v>
      </c>
    </row>
    <row r="108" spans="1:14" x14ac:dyDescent="0.25">
      <c r="A108" s="30" t="s">
        <v>294</v>
      </c>
      <c r="B108" s="105" t="s">
        <v>489</v>
      </c>
      <c r="C108" s="105" t="s">
        <v>489</v>
      </c>
      <c r="D108" s="105" t="s">
        <v>489</v>
      </c>
      <c r="E108" s="105" t="s">
        <v>489</v>
      </c>
      <c r="F108" s="105" t="s">
        <v>489</v>
      </c>
      <c r="G108" s="105" t="s">
        <v>489</v>
      </c>
      <c r="H108" s="105" t="s">
        <v>489</v>
      </c>
      <c r="I108" s="105" t="s">
        <v>489</v>
      </c>
      <c r="J108" s="105" t="s">
        <v>489</v>
      </c>
      <c r="K108" s="105" t="s">
        <v>489</v>
      </c>
      <c r="L108" s="105" t="s">
        <v>489</v>
      </c>
      <c r="M108" s="105" t="s">
        <v>489</v>
      </c>
      <c r="N108" s="105" t="s">
        <v>489</v>
      </c>
    </row>
    <row r="109" spans="1:14" x14ac:dyDescent="0.25">
      <c r="A109" s="30" t="s">
        <v>295</v>
      </c>
      <c r="B109" s="105" t="s">
        <v>489</v>
      </c>
      <c r="C109" s="105" t="s">
        <v>489</v>
      </c>
      <c r="D109" s="105" t="s">
        <v>489</v>
      </c>
      <c r="E109" s="105" t="s">
        <v>489</v>
      </c>
      <c r="F109" s="105" t="s">
        <v>489</v>
      </c>
      <c r="G109" s="105" t="s">
        <v>489</v>
      </c>
      <c r="H109" s="105" t="s">
        <v>489</v>
      </c>
      <c r="I109" s="105" t="s">
        <v>489</v>
      </c>
      <c r="J109" s="105" t="s">
        <v>489</v>
      </c>
      <c r="K109" s="105" t="s">
        <v>489</v>
      </c>
      <c r="L109" s="105" t="s">
        <v>489</v>
      </c>
      <c r="M109" s="105" t="s">
        <v>489</v>
      </c>
      <c r="N109" s="105" t="s">
        <v>489</v>
      </c>
    </row>
    <row r="110" spans="1:14" x14ac:dyDescent="0.25">
      <c r="A110" s="30" t="s">
        <v>24</v>
      </c>
      <c r="B110" s="105" t="s">
        <v>489</v>
      </c>
      <c r="C110" s="105" t="s">
        <v>489</v>
      </c>
      <c r="D110" s="105" t="s">
        <v>489</v>
      </c>
      <c r="E110" s="105" t="s">
        <v>489</v>
      </c>
      <c r="F110" s="105" t="s">
        <v>489</v>
      </c>
      <c r="G110" s="105" t="s">
        <v>489</v>
      </c>
      <c r="H110" s="105" t="s">
        <v>489</v>
      </c>
      <c r="I110" s="105" t="s">
        <v>489</v>
      </c>
      <c r="J110" s="105" t="s">
        <v>489</v>
      </c>
      <c r="K110" s="105" t="s">
        <v>489</v>
      </c>
      <c r="L110" s="105" t="s">
        <v>489</v>
      </c>
      <c r="M110" s="105" t="s">
        <v>489</v>
      </c>
      <c r="N110" s="105" t="s">
        <v>489</v>
      </c>
    </row>
    <row r="111" spans="1:14" x14ac:dyDescent="0.25">
      <c r="A111" s="30" t="s">
        <v>28</v>
      </c>
      <c r="B111" s="105" t="s">
        <v>489</v>
      </c>
      <c r="C111" s="105" t="s">
        <v>489</v>
      </c>
      <c r="D111" s="105" t="s">
        <v>489</v>
      </c>
      <c r="E111" s="105" t="s">
        <v>489</v>
      </c>
      <c r="F111" s="105" t="s">
        <v>489</v>
      </c>
      <c r="G111" s="105" t="s">
        <v>489</v>
      </c>
      <c r="H111" s="105" t="s">
        <v>489</v>
      </c>
      <c r="I111" s="105" t="s">
        <v>489</v>
      </c>
      <c r="J111" s="105" t="s">
        <v>489</v>
      </c>
      <c r="K111" s="105" t="s">
        <v>489</v>
      </c>
      <c r="L111" s="105" t="s">
        <v>489</v>
      </c>
      <c r="M111" s="105" t="s">
        <v>489</v>
      </c>
      <c r="N111" s="105" t="s">
        <v>489</v>
      </c>
    </row>
    <row r="112" spans="1:14" x14ac:dyDescent="0.25">
      <c r="A112" s="30" t="s">
        <v>296</v>
      </c>
      <c r="B112" s="105" t="s">
        <v>489</v>
      </c>
      <c r="C112" s="105" t="s">
        <v>489</v>
      </c>
      <c r="D112" s="105" t="s">
        <v>489</v>
      </c>
      <c r="E112" s="105" t="s">
        <v>489</v>
      </c>
      <c r="F112" s="105" t="s">
        <v>489</v>
      </c>
      <c r="G112" s="105" t="s">
        <v>489</v>
      </c>
      <c r="H112" s="105" t="s">
        <v>489</v>
      </c>
      <c r="I112" s="105" t="s">
        <v>489</v>
      </c>
      <c r="J112" s="105" t="s">
        <v>489</v>
      </c>
      <c r="K112" s="105" t="s">
        <v>489</v>
      </c>
      <c r="L112" s="105" t="s">
        <v>489</v>
      </c>
      <c r="M112" s="105" t="s">
        <v>489</v>
      </c>
      <c r="N112" s="105" t="s">
        <v>489</v>
      </c>
    </row>
    <row r="113" spans="1:14" x14ac:dyDescent="0.25">
      <c r="A113" s="30" t="s">
        <v>63</v>
      </c>
      <c r="B113" s="105" t="s">
        <v>489</v>
      </c>
      <c r="C113" s="105" t="s">
        <v>489</v>
      </c>
      <c r="D113" s="105" t="s">
        <v>489</v>
      </c>
      <c r="E113" s="105" t="s">
        <v>489</v>
      </c>
      <c r="F113" s="105" t="s">
        <v>489</v>
      </c>
      <c r="G113" s="105" t="s">
        <v>489</v>
      </c>
      <c r="H113" s="105" t="s">
        <v>489</v>
      </c>
      <c r="I113" s="105" t="s">
        <v>489</v>
      </c>
      <c r="J113" s="105" t="s">
        <v>489</v>
      </c>
      <c r="K113" s="105" t="s">
        <v>489</v>
      </c>
      <c r="L113" s="105" t="s">
        <v>489</v>
      </c>
      <c r="M113" s="105" t="s">
        <v>489</v>
      </c>
      <c r="N113" s="105" t="s">
        <v>489</v>
      </c>
    </row>
    <row r="114" spans="1:14" x14ac:dyDescent="0.25">
      <c r="A114" s="30" t="s">
        <v>297</v>
      </c>
      <c r="B114" s="105" t="s">
        <v>489</v>
      </c>
      <c r="C114" s="105" t="s">
        <v>489</v>
      </c>
      <c r="D114" s="105" t="s">
        <v>489</v>
      </c>
      <c r="E114" s="105" t="s">
        <v>489</v>
      </c>
      <c r="F114" s="105" t="s">
        <v>489</v>
      </c>
      <c r="G114" s="105" t="s">
        <v>489</v>
      </c>
      <c r="H114" s="105" t="s">
        <v>489</v>
      </c>
      <c r="I114" s="105" t="s">
        <v>489</v>
      </c>
      <c r="J114" s="105" t="s">
        <v>489</v>
      </c>
      <c r="K114" s="105" t="s">
        <v>489</v>
      </c>
      <c r="L114" s="105" t="s">
        <v>489</v>
      </c>
      <c r="M114" s="105" t="s">
        <v>489</v>
      </c>
      <c r="N114" s="105" t="s">
        <v>489</v>
      </c>
    </row>
    <row r="115" spans="1:14" x14ac:dyDescent="0.25">
      <c r="A115" s="30" t="s">
        <v>61</v>
      </c>
      <c r="B115" s="105" t="s">
        <v>489</v>
      </c>
      <c r="C115" s="105" t="s">
        <v>489</v>
      </c>
      <c r="D115" s="105" t="s">
        <v>489</v>
      </c>
      <c r="E115" s="105" t="s">
        <v>489</v>
      </c>
      <c r="F115" s="105" t="s">
        <v>489</v>
      </c>
      <c r="G115" s="105" t="s">
        <v>489</v>
      </c>
      <c r="H115" s="105" t="s">
        <v>489</v>
      </c>
      <c r="I115" s="105" t="s">
        <v>489</v>
      </c>
      <c r="J115" s="105" t="s">
        <v>489</v>
      </c>
      <c r="K115" s="105" t="s">
        <v>489</v>
      </c>
      <c r="L115" s="105" t="s">
        <v>489</v>
      </c>
      <c r="M115" s="105" t="s">
        <v>489</v>
      </c>
      <c r="N115" s="105" t="s">
        <v>489</v>
      </c>
    </row>
    <row r="116" spans="1:14" x14ac:dyDescent="0.25">
      <c r="A116" s="30" t="s">
        <v>298</v>
      </c>
      <c r="B116" s="105" t="s">
        <v>489</v>
      </c>
      <c r="C116" s="105" t="s">
        <v>489</v>
      </c>
      <c r="D116" s="105" t="s">
        <v>489</v>
      </c>
      <c r="E116" s="105" t="s">
        <v>489</v>
      </c>
      <c r="F116" s="105" t="s">
        <v>489</v>
      </c>
      <c r="G116" s="105" t="s">
        <v>489</v>
      </c>
      <c r="H116" s="105" t="s">
        <v>489</v>
      </c>
      <c r="I116" s="105" t="s">
        <v>489</v>
      </c>
      <c r="J116" s="105" t="s">
        <v>489</v>
      </c>
      <c r="K116" s="105" t="s">
        <v>489</v>
      </c>
      <c r="L116" s="105" t="s">
        <v>489</v>
      </c>
      <c r="M116" s="105" t="s">
        <v>489</v>
      </c>
      <c r="N116" s="105" t="s">
        <v>489</v>
      </c>
    </row>
    <row r="117" spans="1:14" x14ac:dyDescent="0.25">
      <c r="A117" s="30" t="s">
        <v>64</v>
      </c>
      <c r="B117" s="105" t="s">
        <v>489</v>
      </c>
      <c r="C117" s="105" t="s">
        <v>489</v>
      </c>
      <c r="D117" s="105" t="s">
        <v>489</v>
      </c>
      <c r="E117" s="105" t="s">
        <v>489</v>
      </c>
      <c r="F117" s="105" t="s">
        <v>489</v>
      </c>
      <c r="G117" s="105" t="s">
        <v>489</v>
      </c>
      <c r="H117" s="105" t="s">
        <v>489</v>
      </c>
      <c r="I117" s="105" t="s">
        <v>489</v>
      </c>
      <c r="J117" s="105" t="s">
        <v>489</v>
      </c>
      <c r="K117" s="105" t="s">
        <v>489</v>
      </c>
      <c r="L117" s="105" t="s">
        <v>489</v>
      </c>
      <c r="M117" s="105" t="s">
        <v>489</v>
      </c>
      <c r="N117" s="105" t="s">
        <v>489</v>
      </c>
    </row>
    <row r="118" spans="1:14" x14ac:dyDescent="0.25">
      <c r="A118" s="30" t="s">
        <v>65</v>
      </c>
      <c r="B118" s="105" t="s">
        <v>489</v>
      </c>
      <c r="C118" s="105" t="s">
        <v>489</v>
      </c>
      <c r="D118" s="105" t="s">
        <v>489</v>
      </c>
      <c r="E118" s="105" t="s">
        <v>489</v>
      </c>
      <c r="F118" s="105" t="s">
        <v>489</v>
      </c>
      <c r="G118" s="105" t="s">
        <v>489</v>
      </c>
      <c r="H118" s="105" t="s">
        <v>489</v>
      </c>
      <c r="I118" s="105" t="s">
        <v>489</v>
      </c>
      <c r="J118" s="105" t="s">
        <v>489</v>
      </c>
      <c r="K118" s="105" t="s">
        <v>489</v>
      </c>
      <c r="L118" s="105" t="s">
        <v>489</v>
      </c>
      <c r="M118" s="105" t="s">
        <v>489</v>
      </c>
      <c r="N118" s="105" t="s">
        <v>489</v>
      </c>
    </row>
    <row r="119" spans="1:14" x14ac:dyDescent="0.25">
      <c r="A119" s="30" t="s">
        <v>25</v>
      </c>
      <c r="B119" s="105" t="s">
        <v>489</v>
      </c>
      <c r="C119" s="105" t="s">
        <v>489</v>
      </c>
      <c r="D119" s="105" t="s">
        <v>489</v>
      </c>
      <c r="E119" s="105" t="s">
        <v>489</v>
      </c>
      <c r="F119" s="105" t="s">
        <v>489</v>
      </c>
      <c r="G119" s="105" t="s">
        <v>489</v>
      </c>
      <c r="H119" s="105" t="s">
        <v>489</v>
      </c>
      <c r="I119" s="105" t="s">
        <v>489</v>
      </c>
      <c r="J119" s="105" t="s">
        <v>489</v>
      </c>
      <c r="K119" s="105" t="s">
        <v>489</v>
      </c>
      <c r="L119" s="105" t="s">
        <v>489</v>
      </c>
      <c r="M119" s="105" t="s">
        <v>489</v>
      </c>
      <c r="N119" s="105" t="s">
        <v>489</v>
      </c>
    </row>
    <row r="120" spans="1:14" ht="15.75" x14ac:dyDescent="0.25">
      <c r="A120" s="21" t="s">
        <v>60</v>
      </c>
      <c r="B120" s="56" t="s">
        <v>489</v>
      </c>
      <c r="C120" s="56" t="s">
        <v>489</v>
      </c>
      <c r="D120" s="56" t="s">
        <v>489</v>
      </c>
      <c r="E120" s="56" t="s">
        <v>489</v>
      </c>
      <c r="F120" s="56" t="s">
        <v>489</v>
      </c>
      <c r="G120" s="56" t="s">
        <v>489</v>
      </c>
      <c r="H120" s="56" t="s">
        <v>489</v>
      </c>
      <c r="I120" s="56" t="s">
        <v>489</v>
      </c>
      <c r="J120" s="56" t="s">
        <v>489</v>
      </c>
      <c r="K120" s="56" t="s">
        <v>489</v>
      </c>
      <c r="L120" s="56" t="s">
        <v>489</v>
      </c>
      <c r="M120" s="56" t="s">
        <v>489</v>
      </c>
      <c r="N120" s="56" t="s">
        <v>489</v>
      </c>
    </row>
    <row r="123" spans="1:14" ht="43.5" customHeight="1" x14ac:dyDescent="0.25">
      <c r="A123" s="148"/>
      <c r="B123" s="278" t="s">
        <v>469</v>
      </c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</row>
    <row r="126" spans="1:14" ht="18" x14ac:dyDescent="0.25">
      <c r="A126" s="281" t="s">
        <v>333</v>
      </c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</row>
    <row r="128" spans="1:14" ht="15.75" x14ac:dyDescent="0.25">
      <c r="A128" s="279" t="s">
        <v>19</v>
      </c>
      <c r="B128" s="280" t="s">
        <v>418</v>
      </c>
      <c r="C128" s="280"/>
      <c r="D128" s="280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</row>
    <row r="129" spans="1:14" x14ac:dyDescent="0.25">
      <c r="A129" s="279"/>
      <c r="B129" s="19" t="s">
        <v>17</v>
      </c>
      <c r="C129" s="16" t="s">
        <v>16</v>
      </c>
      <c r="D129" s="16" t="s">
        <v>4</v>
      </c>
      <c r="E129" s="16" t="s">
        <v>5</v>
      </c>
      <c r="F129" s="16" t="s">
        <v>2</v>
      </c>
      <c r="G129" s="16" t="s">
        <v>6</v>
      </c>
      <c r="H129" s="16" t="s">
        <v>7</v>
      </c>
      <c r="I129" s="16" t="s">
        <v>8</v>
      </c>
      <c r="J129" s="16" t="s">
        <v>9</v>
      </c>
      <c r="K129" s="16" t="s">
        <v>10</v>
      </c>
      <c r="L129" s="16" t="s">
        <v>11</v>
      </c>
      <c r="M129" s="16" t="s">
        <v>12</v>
      </c>
      <c r="N129" s="16" t="str">
        <f>[1]Настройки!$B$1 &amp; " мес"</f>
        <v>2 мес</v>
      </c>
    </row>
    <row r="130" spans="1:14" hidden="1" x14ac:dyDescent="0.25">
      <c r="A130" s="57" t="s">
        <v>20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idden="1" x14ac:dyDescent="0.25">
      <c r="A131" s="57" t="s">
        <v>21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idden="1" x14ac:dyDescent="0.25">
      <c r="A132" s="57" t="s">
        <v>24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idden="1" x14ac:dyDescent="0.25">
      <c r="A133" s="57" t="s">
        <v>23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idden="1" x14ac:dyDescent="0.25">
      <c r="A134" s="57" t="s">
        <v>22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idden="1" x14ac:dyDescent="0.25">
      <c r="A135" s="57" t="s">
        <v>300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idden="1" x14ac:dyDescent="0.25">
      <c r="A136" s="57" t="s">
        <v>28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idden="1" x14ac:dyDescent="0.25">
      <c r="A137" s="57" t="s">
        <v>62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idden="1" x14ac:dyDescent="0.25">
      <c r="A138" s="57" t="s">
        <v>25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 x14ac:dyDescent="0.25">
      <c r="A139" s="21" t="s">
        <v>15</v>
      </c>
      <c r="B139" s="14" t="s">
        <v>489</v>
      </c>
      <c r="C139" s="14" t="s">
        <v>489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 t="str">
        <f>C140</f>
        <v>ХХХ</v>
      </c>
    </row>
    <row r="140" spans="1:14" ht="15.75" x14ac:dyDescent="0.25">
      <c r="A140" s="21" t="s">
        <v>301</v>
      </c>
      <c r="B140" s="14" t="s">
        <v>489</v>
      </c>
      <c r="C140" s="14" t="s">
        <v>489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3" spans="1:14" ht="15.75" x14ac:dyDescent="0.25">
      <c r="A143" s="279" t="s">
        <v>19</v>
      </c>
      <c r="B143" s="280" t="s">
        <v>18</v>
      </c>
      <c r="C143" s="280"/>
      <c r="D143" s="280"/>
      <c r="E143" s="280"/>
      <c r="F143" s="280"/>
      <c r="G143" s="280"/>
      <c r="H143" s="280"/>
      <c r="I143" s="280"/>
      <c r="J143" s="280"/>
      <c r="K143" s="280"/>
      <c r="L143" s="280"/>
      <c r="M143" s="280"/>
      <c r="N143" s="280"/>
    </row>
    <row r="144" spans="1:14" x14ac:dyDescent="0.25">
      <c r="A144" s="279"/>
      <c r="B144" s="19" t="s">
        <v>17</v>
      </c>
      <c r="C144" s="16" t="s">
        <v>16</v>
      </c>
      <c r="D144" s="16" t="s">
        <v>4</v>
      </c>
      <c r="E144" s="16" t="s">
        <v>5</v>
      </c>
      <c r="F144" s="16" t="s">
        <v>2</v>
      </c>
      <c r="G144" s="16" t="s">
        <v>6</v>
      </c>
      <c r="H144" s="16" t="s">
        <v>7</v>
      </c>
      <c r="I144" s="16" t="s">
        <v>8</v>
      </c>
      <c r="J144" s="16" t="s">
        <v>9</v>
      </c>
      <c r="K144" s="16" t="s">
        <v>10</v>
      </c>
      <c r="L144" s="16" t="s">
        <v>11</v>
      </c>
      <c r="M144" s="16" t="s">
        <v>12</v>
      </c>
      <c r="N144" s="16" t="str">
        <f>[1]Настройки!$B$1 &amp; " мес"</f>
        <v>2 мес</v>
      </c>
    </row>
    <row r="145" spans="1:14" x14ac:dyDescent="0.25">
      <c r="A145" s="57" t="s">
        <v>20</v>
      </c>
      <c r="B145" s="10">
        <v>98.321759864000001</v>
      </c>
      <c r="C145" s="10">
        <v>83.159747425999996</v>
      </c>
      <c r="D145" s="10">
        <v>99.351430467</v>
      </c>
      <c r="E145" s="10" t="s">
        <v>489</v>
      </c>
      <c r="F145" s="10" t="s">
        <v>489</v>
      </c>
      <c r="G145" s="10" t="s">
        <v>489</v>
      </c>
      <c r="H145" s="10" t="s">
        <v>489</v>
      </c>
      <c r="I145" s="10" t="s">
        <v>489</v>
      </c>
      <c r="J145" s="10" t="s">
        <v>489</v>
      </c>
      <c r="K145" s="10" t="s">
        <v>489</v>
      </c>
      <c r="L145" s="10" t="s">
        <v>489</v>
      </c>
      <c r="M145" s="10" t="s">
        <v>489</v>
      </c>
      <c r="N145" s="10" t="s">
        <v>489</v>
      </c>
    </row>
    <row r="146" spans="1:14" x14ac:dyDescent="0.25">
      <c r="A146" s="57" t="s">
        <v>21</v>
      </c>
      <c r="B146" s="10">
        <v>33.126684101000002</v>
      </c>
      <c r="C146" s="10">
        <v>29.341525946000001</v>
      </c>
      <c r="D146" s="10">
        <v>33.199228425999998</v>
      </c>
      <c r="E146" s="10" t="s">
        <v>489</v>
      </c>
      <c r="F146" s="10" t="s">
        <v>489</v>
      </c>
      <c r="G146" s="10" t="s">
        <v>489</v>
      </c>
      <c r="H146" s="10" t="s">
        <v>489</v>
      </c>
      <c r="I146" s="10" t="s">
        <v>489</v>
      </c>
      <c r="J146" s="10" t="s">
        <v>489</v>
      </c>
      <c r="K146" s="10" t="s">
        <v>489</v>
      </c>
      <c r="L146" s="10" t="s">
        <v>489</v>
      </c>
      <c r="M146" s="10" t="s">
        <v>489</v>
      </c>
      <c r="N146" s="10" t="s">
        <v>489</v>
      </c>
    </row>
    <row r="147" spans="1:14" x14ac:dyDescent="0.25">
      <c r="A147" s="57" t="s">
        <v>24</v>
      </c>
      <c r="B147" s="10">
        <v>13.763128869000001</v>
      </c>
      <c r="C147" s="10">
        <v>11.842333372000001</v>
      </c>
      <c r="D147" s="10">
        <v>13.702162702000001</v>
      </c>
      <c r="E147" s="10" t="s">
        <v>489</v>
      </c>
      <c r="F147" s="10" t="s">
        <v>489</v>
      </c>
      <c r="G147" s="10" t="s">
        <v>489</v>
      </c>
      <c r="H147" s="10" t="s">
        <v>489</v>
      </c>
      <c r="I147" s="10" t="s">
        <v>489</v>
      </c>
      <c r="J147" s="10" t="s">
        <v>489</v>
      </c>
      <c r="K147" s="10" t="s">
        <v>489</v>
      </c>
      <c r="L147" s="10" t="s">
        <v>489</v>
      </c>
      <c r="M147" s="10" t="s">
        <v>489</v>
      </c>
      <c r="N147" s="10" t="s">
        <v>489</v>
      </c>
    </row>
    <row r="148" spans="1:14" x14ac:dyDescent="0.25">
      <c r="A148" s="57" t="s">
        <v>23</v>
      </c>
      <c r="B148" s="10">
        <v>13.026776239</v>
      </c>
      <c r="C148" s="10">
        <v>11.893276799000001</v>
      </c>
      <c r="D148" s="10">
        <v>13.610741039000001</v>
      </c>
      <c r="E148" s="10" t="s">
        <v>489</v>
      </c>
      <c r="F148" s="10" t="s">
        <v>489</v>
      </c>
      <c r="G148" s="10" t="s">
        <v>489</v>
      </c>
      <c r="H148" s="10" t="s">
        <v>489</v>
      </c>
      <c r="I148" s="10" t="s">
        <v>489</v>
      </c>
      <c r="J148" s="10" t="s">
        <v>489</v>
      </c>
      <c r="K148" s="10" t="s">
        <v>489</v>
      </c>
      <c r="L148" s="10" t="s">
        <v>489</v>
      </c>
      <c r="M148" s="10" t="s">
        <v>489</v>
      </c>
      <c r="N148" s="10" t="s">
        <v>489</v>
      </c>
    </row>
    <row r="149" spans="1:14" x14ac:dyDescent="0.25">
      <c r="A149" s="57" t="s">
        <v>22</v>
      </c>
      <c r="B149" s="10">
        <v>10.061705466999999</v>
      </c>
      <c r="C149" s="10">
        <v>9.4074217309999995</v>
      </c>
      <c r="D149" s="10">
        <v>10.518699394</v>
      </c>
      <c r="E149" s="10" t="s">
        <v>489</v>
      </c>
      <c r="F149" s="10" t="s">
        <v>489</v>
      </c>
      <c r="G149" s="10" t="s">
        <v>489</v>
      </c>
      <c r="H149" s="10" t="s">
        <v>489</v>
      </c>
      <c r="I149" s="10" t="s">
        <v>489</v>
      </c>
      <c r="J149" s="10" t="s">
        <v>489</v>
      </c>
      <c r="K149" s="10" t="s">
        <v>489</v>
      </c>
      <c r="L149" s="10" t="s">
        <v>489</v>
      </c>
      <c r="M149" s="10" t="s">
        <v>489</v>
      </c>
      <c r="N149" s="10" t="s">
        <v>489</v>
      </c>
    </row>
    <row r="150" spans="1:14" x14ac:dyDescent="0.25">
      <c r="A150" s="57" t="s">
        <v>300</v>
      </c>
      <c r="B150" s="10">
        <v>3.9954969299999998</v>
      </c>
      <c r="C150" s="10">
        <v>3.5382066380000001</v>
      </c>
      <c r="D150" s="10">
        <v>4.1873541879999996</v>
      </c>
      <c r="E150" s="10" t="s">
        <v>489</v>
      </c>
      <c r="F150" s="10" t="s">
        <v>489</v>
      </c>
      <c r="G150" s="10" t="s">
        <v>489</v>
      </c>
      <c r="H150" s="10" t="s">
        <v>489</v>
      </c>
      <c r="I150" s="10" t="s">
        <v>489</v>
      </c>
      <c r="J150" s="10" t="s">
        <v>489</v>
      </c>
      <c r="K150" s="10" t="s">
        <v>489</v>
      </c>
      <c r="L150" s="10" t="s">
        <v>489</v>
      </c>
      <c r="M150" s="10" t="s">
        <v>489</v>
      </c>
      <c r="N150" s="10" t="s">
        <v>489</v>
      </c>
    </row>
    <row r="151" spans="1:14" x14ac:dyDescent="0.25">
      <c r="A151" s="57" t="s">
        <v>28</v>
      </c>
      <c r="B151" s="10">
        <v>5.5390832149999998</v>
      </c>
      <c r="C151" s="10">
        <v>5.3609585170000003</v>
      </c>
      <c r="D151" s="10">
        <v>6.2268520519999999</v>
      </c>
      <c r="E151" s="10" t="s">
        <v>489</v>
      </c>
      <c r="F151" s="10" t="s">
        <v>489</v>
      </c>
      <c r="G151" s="10" t="s">
        <v>489</v>
      </c>
      <c r="H151" s="10" t="s">
        <v>489</v>
      </c>
      <c r="I151" s="10" t="s">
        <v>489</v>
      </c>
      <c r="J151" s="10" t="s">
        <v>489</v>
      </c>
      <c r="K151" s="10" t="s">
        <v>489</v>
      </c>
      <c r="L151" s="10" t="s">
        <v>489</v>
      </c>
      <c r="M151" s="10" t="s">
        <v>489</v>
      </c>
      <c r="N151" s="10" t="s">
        <v>489</v>
      </c>
    </row>
    <row r="152" spans="1:14" x14ac:dyDescent="0.25">
      <c r="A152" s="57" t="s">
        <v>62</v>
      </c>
      <c r="B152" s="10">
        <v>14.207837443000001</v>
      </c>
      <c r="C152" s="10">
        <v>14.576302552</v>
      </c>
      <c r="D152" s="10">
        <v>17.905962973000001</v>
      </c>
      <c r="E152" s="10" t="s">
        <v>489</v>
      </c>
      <c r="F152" s="10" t="s">
        <v>489</v>
      </c>
      <c r="G152" s="10" t="s">
        <v>489</v>
      </c>
      <c r="H152" s="10" t="s">
        <v>489</v>
      </c>
      <c r="I152" s="10" t="s">
        <v>489</v>
      </c>
      <c r="J152" s="10" t="s">
        <v>489</v>
      </c>
      <c r="K152" s="10" t="s">
        <v>489</v>
      </c>
      <c r="L152" s="10" t="s">
        <v>489</v>
      </c>
      <c r="M152" s="10" t="s">
        <v>489</v>
      </c>
      <c r="N152" s="10" t="s">
        <v>489</v>
      </c>
    </row>
    <row r="153" spans="1:14" x14ac:dyDescent="0.25">
      <c r="A153" s="57" t="s">
        <v>25</v>
      </c>
      <c r="B153" s="10">
        <f>B154-SUM(B145:B152)</f>
        <v>32.788923476000008</v>
      </c>
      <c r="C153" s="10">
        <f t="shared" ref="C153:D153" si="16">C154-SUM(C145:C152)</f>
        <v>31.637495701000006</v>
      </c>
      <c r="D153" s="10">
        <f t="shared" si="16"/>
        <v>35.799070062999988</v>
      </c>
      <c r="E153" s="10" t="s">
        <v>489</v>
      </c>
      <c r="F153" s="10" t="s">
        <v>489</v>
      </c>
      <c r="G153" s="10" t="s">
        <v>489</v>
      </c>
      <c r="H153" s="10" t="s">
        <v>489</v>
      </c>
      <c r="I153" s="10" t="s">
        <v>489</v>
      </c>
      <c r="J153" s="10" t="s">
        <v>489</v>
      </c>
      <c r="K153" s="10" t="s">
        <v>489</v>
      </c>
      <c r="L153" s="10" t="s">
        <v>489</v>
      </c>
      <c r="M153" s="10" t="s">
        <v>489</v>
      </c>
      <c r="N153" s="10" t="s">
        <v>489</v>
      </c>
    </row>
    <row r="154" spans="1:14" ht="15.75" x14ac:dyDescent="0.25">
      <c r="A154" s="21" t="s">
        <v>15</v>
      </c>
      <c r="B154" s="14">
        <v>224.83139560399999</v>
      </c>
      <c r="C154" s="14">
        <v>200.75726868199999</v>
      </c>
      <c r="D154" s="14">
        <v>234.50150130399999</v>
      </c>
      <c r="E154" s="14" t="s">
        <v>489</v>
      </c>
      <c r="F154" s="14" t="s">
        <v>489</v>
      </c>
      <c r="G154" s="14" t="s">
        <v>489</v>
      </c>
      <c r="H154" s="14" t="s">
        <v>489</v>
      </c>
      <c r="I154" s="14" t="s">
        <v>489</v>
      </c>
      <c r="J154" s="14" t="s">
        <v>489</v>
      </c>
      <c r="K154" s="14" t="s">
        <v>489</v>
      </c>
      <c r="L154" s="14" t="s">
        <v>489</v>
      </c>
      <c r="M154" s="14" t="s">
        <v>489</v>
      </c>
      <c r="N154" s="14" t="s">
        <v>489</v>
      </c>
    </row>
    <row r="155" spans="1:14" ht="15.75" x14ac:dyDescent="0.25">
      <c r="A155" s="21" t="s">
        <v>301</v>
      </c>
      <c r="B155" s="14"/>
      <c r="C155" s="14">
        <v>425.58866428599998</v>
      </c>
      <c r="D155" s="14">
        <v>660.09016558999997</v>
      </c>
      <c r="E155" s="14" t="s">
        <v>489</v>
      </c>
      <c r="F155" s="14" t="s">
        <v>489</v>
      </c>
      <c r="G155" s="14" t="s">
        <v>489</v>
      </c>
      <c r="H155" s="14" t="s">
        <v>489</v>
      </c>
      <c r="I155" s="14" t="s">
        <v>489</v>
      </c>
      <c r="J155" s="14" t="s">
        <v>489</v>
      </c>
      <c r="K155" s="14" t="s">
        <v>489</v>
      </c>
      <c r="L155" s="14" t="s">
        <v>489</v>
      </c>
      <c r="M155" s="14" t="s">
        <v>489</v>
      </c>
      <c r="N155" s="14"/>
    </row>
    <row r="156" spans="1:14" x14ac:dyDescent="0.25">
      <c r="A156" s="8"/>
      <c r="B156" s="8"/>
      <c r="C156" s="8"/>
      <c r="D156" s="8"/>
      <c r="E156" s="8"/>
      <c r="F156" s="8"/>
      <c r="G156" s="58"/>
      <c r="H156" s="8"/>
      <c r="I156" s="8"/>
      <c r="J156" s="58"/>
      <c r="K156" s="8"/>
      <c r="L156" s="8"/>
      <c r="M156" s="8"/>
      <c r="N156" s="8"/>
    </row>
    <row r="157" spans="1:14" x14ac:dyDescent="0.25">
      <c r="A157" s="8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"/>
      <c r="N157" s="8"/>
    </row>
    <row r="158" spans="1:14" ht="15.75" x14ac:dyDescent="0.25">
      <c r="A158" s="279" t="s">
        <v>19</v>
      </c>
      <c r="B158" s="280" t="s">
        <v>26</v>
      </c>
      <c r="C158" s="280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</row>
    <row r="159" spans="1:14" x14ac:dyDescent="0.25">
      <c r="A159" s="279"/>
      <c r="B159" s="19" t="s">
        <v>17</v>
      </c>
      <c r="C159" s="16" t="s">
        <v>16</v>
      </c>
      <c r="D159" s="16" t="s">
        <v>4</v>
      </c>
      <c r="E159" s="16" t="s">
        <v>5</v>
      </c>
      <c r="F159" s="16" t="s">
        <v>2</v>
      </c>
      <c r="G159" s="16" t="s">
        <v>6</v>
      </c>
      <c r="H159" s="16" t="s">
        <v>7</v>
      </c>
      <c r="I159" s="16" t="s">
        <v>8</v>
      </c>
      <c r="J159" s="16" t="s">
        <v>9</v>
      </c>
      <c r="K159" s="16" t="s">
        <v>10</v>
      </c>
      <c r="L159" s="16" t="s">
        <v>11</v>
      </c>
      <c r="M159" s="16" t="s">
        <v>12</v>
      </c>
      <c r="N159" s="16" t="str">
        <f>[1]Настройки!$B$1 &amp; " мес"</f>
        <v>2 мес</v>
      </c>
    </row>
    <row r="160" spans="1:14" x14ac:dyDescent="0.25">
      <c r="A160" s="57" t="s">
        <v>20</v>
      </c>
      <c r="B160" s="10" t="s">
        <v>489</v>
      </c>
      <c r="C160" s="10" t="s">
        <v>489</v>
      </c>
      <c r="D160" s="10" t="s">
        <v>489</v>
      </c>
      <c r="E160" s="10" t="s">
        <v>489</v>
      </c>
      <c r="F160" s="10" t="s">
        <v>489</v>
      </c>
      <c r="G160" s="10" t="s">
        <v>489</v>
      </c>
      <c r="H160" s="10" t="s">
        <v>489</v>
      </c>
      <c r="I160" s="10" t="s">
        <v>489</v>
      </c>
      <c r="J160" s="10" t="s">
        <v>489</v>
      </c>
      <c r="K160" s="10" t="s">
        <v>489</v>
      </c>
      <c r="L160" s="10" t="s">
        <v>489</v>
      </c>
      <c r="M160" s="10" t="s">
        <v>489</v>
      </c>
      <c r="N160" s="10" t="s">
        <v>489</v>
      </c>
    </row>
    <row r="161" spans="1:14" x14ac:dyDescent="0.25">
      <c r="A161" s="57" t="s">
        <v>21</v>
      </c>
      <c r="B161" s="10" t="s">
        <v>489</v>
      </c>
      <c r="C161" s="10" t="s">
        <v>489</v>
      </c>
      <c r="D161" s="10" t="s">
        <v>489</v>
      </c>
      <c r="E161" s="10" t="s">
        <v>489</v>
      </c>
      <c r="F161" s="10" t="s">
        <v>489</v>
      </c>
      <c r="G161" s="10" t="s">
        <v>489</v>
      </c>
      <c r="H161" s="10" t="s">
        <v>489</v>
      </c>
      <c r="I161" s="10" t="s">
        <v>489</v>
      </c>
      <c r="J161" s="10" t="s">
        <v>489</v>
      </c>
      <c r="K161" s="10" t="s">
        <v>489</v>
      </c>
      <c r="L161" s="10" t="s">
        <v>489</v>
      </c>
      <c r="M161" s="10" t="s">
        <v>489</v>
      </c>
      <c r="N161" s="10" t="s">
        <v>489</v>
      </c>
    </row>
    <row r="162" spans="1:14" x14ac:dyDescent="0.25">
      <c r="A162" s="57" t="s">
        <v>24</v>
      </c>
      <c r="B162" s="10" t="s">
        <v>489</v>
      </c>
      <c r="C162" s="10" t="s">
        <v>489</v>
      </c>
      <c r="D162" s="10" t="s">
        <v>489</v>
      </c>
      <c r="E162" s="10" t="s">
        <v>489</v>
      </c>
      <c r="F162" s="10" t="s">
        <v>489</v>
      </c>
      <c r="G162" s="10" t="s">
        <v>489</v>
      </c>
      <c r="H162" s="10" t="s">
        <v>489</v>
      </c>
      <c r="I162" s="10" t="s">
        <v>489</v>
      </c>
      <c r="J162" s="10" t="s">
        <v>489</v>
      </c>
      <c r="K162" s="10" t="s">
        <v>489</v>
      </c>
      <c r="L162" s="10" t="s">
        <v>489</v>
      </c>
      <c r="M162" s="10" t="s">
        <v>489</v>
      </c>
      <c r="N162" s="10" t="s">
        <v>489</v>
      </c>
    </row>
    <row r="163" spans="1:14" x14ac:dyDescent="0.25">
      <c r="A163" s="57" t="s">
        <v>23</v>
      </c>
      <c r="B163" s="10" t="s">
        <v>489</v>
      </c>
      <c r="C163" s="10" t="s">
        <v>489</v>
      </c>
      <c r="D163" s="10" t="s">
        <v>489</v>
      </c>
      <c r="E163" s="10" t="s">
        <v>489</v>
      </c>
      <c r="F163" s="10" t="s">
        <v>489</v>
      </c>
      <c r="G163" s="10" t="s">
        <v>489</v>
      </c>
      <c r="H163" s="10" t="s">
        <v>489</v>
      </c>
      <c r="I163" s="10" t="s">
        <v>489</v>
      </c>
      <c r="J163" s="10" t="s">
        <v>489</v>
      </c>
      <c r="K163" s="10" t="s">
        <v>489</v>
      </c>
      <c r="L163" s="10" t="s">
        <v>489</v>
      </c>
      <c r="M163" s="10" t="s">
        <v>489</v>
      </c>
      <c r="N163" s="10" t="s">
        <v>489</v>
      </c>
    </row>
    <row r="164" spans="1:14" x14ac:dyDescent="0.25">
      <c r="A164" s="57" t="s">
        <v>22</v>
      </c>
      <c r="B164" s="10" t="s">
        <v>489</v>
      </c>
      <c r="C164" s="10" t="s">
        <v>489</v>
      </c>
      <c r="D164" s="10" t="s">
        <v>489</v>
      </c>
      <c r="E164" s="10" t="s">
        <v>489</v>
      </c>
      <c r="F164" s="10" t="s">
        <v>489</v>
      </c>
      <c r="G164" s="10" t="s">
        <v>489</v>
      </c>
      <c r="H164" s="10" t="s">
        <v>489</v>
      </c>
      <c r="I164" s="10" t="s">
        <v>489</v>
      </c>
      <c r="J164" s="10" t="s">
        <v>489</v>
      </c>
      <c r="K164" s="10" t="s">
        <v>489</v>
      </c>
      <c r="L164" s="10" t="s">
        <v>489</v>
      </c>
      <c r="M164" s="10" t="s">
        <v>489</v>
      </c>
      <c r="N164" s="10" t="s">
        <v>489</v>
      </c>
    </row>
    <row r="165" spans="1:14" x14ac:dyDescent="0.25">
      <c r="A165" s="57" t="s">
        <v>300</v>
      </c>
      <c r="B165" s="10" t="s">
        <v>489</v>
      </c>
      <c r="C165" s="10" t="s">
        <v>489</v>
      </c>
      <c r="D165" s="10" t="s">
        <v>489</v>
      </c>
      <c r="E165" s="10" t="s">
        <v>489</v>
      </c>
      <c r="F165" s="10" t="s">
        <v>489</v>
      </c>
      <c r="G165" s="10" t="s">
        <v>489</v>
      </c>
      <c r="H165" s="10" t="s">
        <v>489</v>
      </c>
      <c r="I165" s="10" t="s">
        <v>489</v>
      </c>
      <c r="J165" s="10" t="s">
        <v>489</v>
      </c>
      <c r="K165" s="10" t="s">
        <v>489</v>
      </c>
      <c r="L165" s="10" t="s">
        <v>489</v>
      </c>
      <c r="M165" s="10" t="s">
        <v>489</v>
      </c>
      <c r="N165" s="10" t="s">
        <v>489</v>
      </c>
    </row>
    <row r="166" spans="1:14" x14ac:dyDescent="0.25">
      <c r="A166" s="57" t="s">
        <v>28</v>
      </c>
      <c r="B166" s="10" t="s">
        <v>489</v>
      </c>
      <c r="C166" s="10" t="s">
        <v>489</v>
      </c>
      <c r="D166" s="10" t="s">
        <v>489</v>
      </c>
      <c r="E166" s="10" t="s">
        <v>489</v>
      </c>
      <c r="F166" s="10" t="s">
        <v>489</v>
      </c>
      <c r="G166" s="10" t="s">
        <v>489</v>
      </c>
      <c r="H166" s="10" t="s">
        <v>489</v>
      </c>
      <c r="I166" s="10" t="s">
        <v>489</v>
      </c>
      <c r="J166" s="10" t="s">
        <v>489</v>
      </c>
      <c r="K166" s="10" t="s">
        <v>489</v>
      </c>
      <c r="L166" s="10" t="s">
        <v>489</v>
      </c>
      <c r="M166" s="10" t="s">
        <v>489</v>
      </c>
      <c r="N166" s="10" t="s">
        <v>489</v>
      </c>
    </row>
    <row r="167" spans="1:14" x14ac:dyDescent="0.25">
      <c r="A167" s="57" t="s">
        <v>62</v>
      </c>
      <c r="B167" s="10" t="s">
        <v>489</v>
      </c>
      <c r="C167" s="10" t="s">
        <v>489</v>
      </c>
      <c r="D167" s="10" t="s">
        <v>489</v>
      </c>
      <c r="E167" s="10" t="s">
        <v>489</v>
      </c>
      <c r="F167" s="10" t="s">
        <v>489</v>
      </c>
      <c r="G167" s="10" t="s">
        <v>489</v>
      </c>
      <c r="H167" s="10" t="s">
        <v>489</v>
      </c>
      <c r="I167" s="10" t="s">
        <v>489</v>
      </c>
      <c r="J167" s="10" t="s">
        <v>489</v>
      </c>
      <c r="K167" s="10" t="s">
        <v>489</v>
      </c>
      <c r="L167" s="10" t="s">
        <v>489</v>
      </c>
      <c r="M167" s="10" t="s">
        <v>489</v>
      </c>
      <c r="N167" s="10" t="s">
        <v>489</v>
      </c>
    </row>
    <row r="168" spans="1:14" x14ac:dyDescent="0.25">
      <c r="A168" s="57" t="s">
        <v>25</v>
      </c>
      <c r="B168" s="10" t="s">
        <v>489</v>
      </c>
      <c r="C168" s="10" t="s">
        <v>489</v>
      </c>
      <c r="D168" s="10" t="s">
        <v>489</v>
      </c>
      <c r="E168" s="10" t="s">
        <v>489</v>
      </c>
      <c r="F168" s="10" t="s">
        <v>489</v>
      </c>
      <c r="G168" s="10" t="s">
        <v>489</v>
      </c>
      <c r="H168" s="10" t="s">
        <v>489</v>
      </c>
      <c r="I168" s="10" t="s">
        <v>489</v>
      </c>
      <c r="J168" s="10" t="s">
        <v>489</v>
      </c>
      <c r="K168" s="10" t="s">
        <v>489</v>
      </c>
      <c r="L168" s="10" t="s">
        <v>489</v>
      </c>
      <c r="M168" s="10" t="s">
        <v>489</v>
      </c>
      <c r="N168" s="10" t="s">
        <v>489</v>
      </c>
    </row>
    <row r="169" spans="1:14" ht="15.75" x14ac:dyDescent="0.25">
      <c r="A169" s="21" t="s">
        <v>15</v>
      </c>
      <c r="B169" s="14" t="s">
        <v>489</v>
      </c>
      <c r="C169" s="14" t="s">
        <v>489</v>
      </c>
      <c r="D169" s="14" t="s">
        <v>489</v>
      </c>
      <c r="E169" s="14" t="s">
        <v>489</v>
      </c>
      <c r="F169" s="14" t="s">
        <v>489</v>
      </c>
      <c r="G169" s="14" t="s">
        <v>489</v>
      </c>
      <c r="H169" s="14" t="s">
        <v>489</v>
      </c>
      <c r="I169" s="14" t="s">
        <v>489</v>
      </c>
      <c r="J169" s="14" t="s">
        <v>489</v>
      </c>
      <c r="K169" s="14" t="s">
        <v>489</v>
      </c>
      <c r="L169" s="14" t="s">
        <v>489</v>
      </c>
      <c r="M169" s="14" t="s">
        <v>489</v>
      </c>
      <c r="N169" s="14" t="s">
        <v>489</v>
      </c>
    </row>
    <row r="170" spans="1:14" ht="15.75" x14ac:dyDescent="0.25">
      <c r="A170" s="21" t="s">
        <v>301</v>
      </c>
      <c r="B170" s="14"/>
      <c r="C170" s="14" t="s">
        <v>489</v>
      </c>
      <c r="D170" s="14" t="s">
        <v>489</v>
      </c>
      <c r="E170" s="14" t="s">
        <v>489</v>
      </c>
      <c r="F170" s="14" t="s">
        <v>489</v>
      </c>
      <c r="G170" s="14" t="s">
        <v>489</v>
      </c>
      <c r="H170" s="14" t="s">
        <v>489</v>
      </c>
      <c r="I170" s="14" t="s">
        <v>489</v>
      </c>
      <c r="J170" s="14" t="s">
        <v>489</v>
      </c>
      <c r="K170" s="14" t="s">
        <v>489</v>
      </c>
      <c r="L170" s="14" t="s">
        <v>489</v>
      </c>
      <c r="M170" s="14" t="s">
        <v>489</v>
      </c>
      <c r="N170" s="14"/>
    </row>
    <row r="171" spans="1:14" x14ac:dyDescent="0.25">
      <c r="A171" s="8"/>
      <c r="B171" s="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8"/>
    </row>
    <row r="172" spans="1:14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74"/>
      <c r="L172" s="8"/>
      <c r="M172" s="8"/>
      <c r="N172" s="8"/>
    </row>
    <row r="173" spans="1:14" ht="15.75" x14ac:dyDescent="0.25">
      <c r="A173" s="279" t="s">
        <v>19</v>
      </c>
      <c r="B173" s="280" t="s">
        <v>66</v>
      </c>
      <c r="C173" s="280"/>
      <c r="D173" s="280"/>
      <c r="E173" s="280"/>
      <c r="F173" s="280"/>
      <c r="G173" s="280"/>
      <c r="H173" s="280"/>
      <c r="I173" s="280"/>
      <c r="J173" s="280"/>
      <c r="K173" s="280"/>
      <c r="L173" s="280"/>
      <c r="M173" s="280"/>
      <c r="N173" s="280"/>
    </row>
    <row r="174" spans="1:14" x14ac:dyDescent="0.25">
      <c r="A174" s="279"/>
      <c r="B174" s="19" t="s">
        <v>17</v>
      </c>
      <c r="C174" s="16" t="s">
        <v>16</v>
      </c>
      <c r="D174" s="16" t="s">
        <v>4</v>
      </c>
      <c r="E174" s="16" t="s">
        <v>5</v>
      </c>
      <c r="F174" s="16" t="s">
        <v>2</v>
      </c>
      <c r="G174" s="16" t="s">
        <v>6</v>
      </c>
      <c r="H174" s="16" t="s">
        <v>7</v>
      </c>
      <c r="I174" s="16" t="s">
        <v>8</v>
      </c>
      <c r="J174" s="16" t="s">
        <v>9</v>
      </c>
      <c r="K174" s="16" t="s">
        <v>10</v>
      </c>
      <c r="L174" s="16" t="s">
        <v>11</v>
      </c>
      <c r="M174" s="16" t="s">
        <v>12</v>
      </c>
      <c r="N174" s="16" t="str">
        <f>[1]Настройки!$B$1 &amp; " мес"</f>
        <v>2 мес</v>
      </c>
    </row>
    <row r="175" spans="1:14" x14ac:dyDescent="0.25">
      <c r="A175" s="57" t="s">
        <v>20</v>
      </c>
      <c r="B175" s="10" t="s">
        <v>489</v>
      </c>
      <c r="C175" s="10" t="s">
        <v>489</v>
      </c>
      <c r="D175" s="10" t="s">
        <v>489</v>
      </c>
      <c r="E175" s="10" t="s">
        <v>489</v>
      </c>
      <c r="F175" s="10" t="s">
        <v>489</v>
      </c>
      <c r="G175" s="10" t="s">
        <v>489</v>
      </c>
      <c r="H175" s="10" t="s">
        <v>489</v>
      </c>
      <c r="I175" s="10" t="s">
        <v>489</v>
      </c>
      <c r="J175" s="10" t="s">
        <v>489</v>
      </c>
      <c r="K175" s="10" t="s">
        <v>489</v>
      </c>
      <c r="L175" s="10" t="s">
        <v>489</v>
      </c>
      <c r="M175" s="10" t="s">
        <v>489</v>
      </c>
      <c r="N175" s="10" t="s">
        <v>489</v>
      </c>
    </row>
    <row r="176" spans="1:14" x14ac:dyDescent="0.25">
      <c r="A176" s="57" t="s">
        <v>21</v>
      </c>
      <c r="B176" s="10" t="s">
        <v>489</v>
      </c>
      <c r="C176" s="10" t="s">
        <v>489</v>
      </c>
      <c r="D176" s="10" t="s">
        <v>489</v>
      </c>
      <c r="E176" s="10" t="s">
        <v>489</v>
      </c>
      <c r="F176" s="10" t="s">
        <v>489</v>
      </c>
      <c r="G176" s="10" t="s">
        <v>489</v>
      </c>
      <c r="H176" s="10" t="s">
        <v>489</v>
      </c>
      <c r="I176" s="10" t="s">
        <v>489</v>
      </c>
      <c r="J176" s="10" t="s">
        <v>489</v>
      </c>
      <c r="K176" s="10" t="s">
        <v>489</v>
      </c>
      <c r="L176" s="10" t="s">
        <v>489</v>
      </c>
      <c r="M176" s="10" t="s">
        <v>489</v>
      </c>
      <c r="N176" s="10" t="s">
        <v>489</v>
      </c>
    </row>
    <row r="177" spans="1:14" x14ac:dyDescent="0.25">
      <c r="A177" s="57" t="s">
        <v>24</v>
      </c>
      <c r="B177" s="10" t="s">
        <v>489</v>
      </c>
      <c r="C177" s="10" t="s">
        <v>489</v>
      </c>
      <c r="D177" s="10" t="s">
        <v>489</v>
      </c>
      <c r="E177" s="10" t="s">
        <v>489</v>
      </c>
      <c r="F177" s="10" t="s">
        <v>489</v>
      </c>
      <c r="G177" s="10" t="s">
        <v>489</v>
      </c>
      <c r="H177" s="10" t="s">
        <v>489</v>
      </c>
      <c r="I177" s="10" t="s">
        <v>489</v>
      </c>
      <c r="J177" s="10" t="s">
        <v>489</v>
      </c>
      <c r="K177" s="10" t="s">
        <v>489</v>
      </c>
      <c r="L177" s="10" t="s">
        <v>489</v>
      </c>
      <c r="M177" s="10" t="s">
        <v>489</v>
      </c>
      <c r="N177" s="10" t="s">
        <v>489</v>
      </c>
    </row>
    <row r="178" spans="1:14" x14ac:dyDescent="0.25">
      <c r="A178" s="57" t="s">
        <v>23</v>
      </c>
      <c r="B178" s="10" t="s">
        <v>489</v>
      </c>
      <c r="C178" s="10" t="s">
        <v>489</v>
      </c>
      <c r="D178" s="10" t="s">
        <v>489</v>
      </c>
      <c r="E178" s="10" t="s">
        <v>489</v>
      </c>
      <c r="F178" s="10" t="s">
        <v>489</v>
      </c>
      <c r="G178" s="10" t="s">
        <v>489</v>
      </c>
      <c r="H178" s="10" t="s">
        <v>489</v>
      </c>
      <c r="I178" s="10" t="s">
        <v>489</v>
      </c>
      <c r="J178" s="10" t="s">
        <v>489</v>
      </c>
      <c r="K178" s="10" t="s">
        <v>489</v>
      </c>
      <c r="L178" s="10" t="s">
        <v>489</v>
      </c>
      <c r="M178" s="10" t="s">
        <v>489</v>
      </c>
      <c r="N178" s="10" t="s">
        <v>489</v>
      </c>
    </row>
    <row r="179" spans="1:14" x14ac:dyDescent="0.25">
      <c r="A179" s="57" t="s">
        <v>22</v>
      </c>
      <c r="B179" s="10" t="s">
        <v>489</v>
      </c>
      <c r="C179" s="10" t="s">
        <v>489</v>
      </c>
      <c r="D179" s="10" t="s">
        <v>489</v>
      </c>
      <c r="E179" s="10" t="s">
        <v>489</v>
      </c>
      <c r="F179" s="10" t="s">
        <v>489</v>
      </c>
      <c r="G179" s="10" t="s">
        <v>489</v>
      </c>
      <c r="H179" s="10" t="s">
        <v>489</v>
      </c>
      <c r="I179" s="10" t="s">
        <v>489</v>
      </c>
      <c r="J179" s="10" t="s">
        <v>489</v>
      </c>
      <c r="K179" s="10" t="s">
        <v>489</v>
      </c>
      <c r="L179" s="10" t="s">
        <v>489</v>
      </c>
      <c r="M179" s="10" t="s">
        <v>489</v>
      </c>
      <c r="N179" s="10" t="s">
        <v>489</v>
      </c>
    </row>
    <row r="180" spans="1:14" x14ac:dyDescent="0.25">
      <c r="A180" s="57" t="s">
        <v>300</v>
      </c>
      <c r="B180" s="10" t="s">
        <v>489</v>
      </c>
      <c r="C180" s="10" t="s">
        <v>489</v>
      </c>
      <c r="D180" s="10" t="s">
        <v>489</v>
      </c>
      <c r="E180" s="10" t="s">
        <v>489</v>
      </c>
      <c r="F180" s="10" t="s">
        <v>489</v>
      </c>
      <c r="G180" s="10" t="s">
        <v>489</v>
      </c>
      <c r="H180" s="10" t="s">
        <v>489</v>
      </c>
      <c r="I180" s="10" t="s">
        <v>489</v>
      </c>
      <c r="J180" s="10" t="s">
        <v>489</v>
      </c>
      <c r="K180" s="10" t="s">
        <v>489</v>
      </c>
      <c r="L180" s="10" t="s">
        <v>489</v>
      </c>
      <c r="M180" s="10" t="s">
        <v>489</v>
      </c>
      <c r="N180" s="10" t="s">
        <v>489</v>
      </c>
    </row>
    <row r="181" spans="1:14" x14ac:dyDescent="0.25">
      <c r="A181" s="57" t="s">
        <v>28</v>
      </c>
      <c r="B181" s="10" t="s">
        <v>489</v>
      </c>
      <c r="C181" s="10" t="s">
        <v>489</v>
      </c>
      <c r="D181" s="10" t="s">
        <v>489</v>
      </c>
      <c r="E181" s="10" t="s">
        <v>489</v>
      </c>
      <c r="F181" s="10" t="s">
        <v>489</v>
      </c>
      <c r="G181" s="10" t="s">
        <v>489</v>
      </c>
      <c r="H181" s="10" t="s">
        <v>489</v>
      </c>
      <c r="I181" s="10" t="s">
        <v>489</v>
      </c>
      <c r="J181" s="10" t="s">
        <v>489</v>
      </c>
      <c r="K181" s="10" t="s">
        <v>489</v>
      </c>
      <c r="L181" s="10" t="s">
        <v>489</v>
      </c>
      <c r="M181" s="10" t="s">
        <v>489</v>
      </c>
      <c r="N181" s="10" t="s">
        <v>489</v>
      </c>
    </row>
    <row r="182" spans="1:14" x14ac:dyDescent="0.25">
      <c r="A182" s="57" t="s">
        <v>62</v>
      </c>
      <c r="B182" s="10" t="s">
        <v>489</v>
      </c>
      <c r="C182" s="10" t="s">
        <v>489</v>
      </c>
      <c r="D182" s="10" t="s">
        <v>489</v>
      </c>
      <c r="E182" s="10" t="s">
        <v>489</v>
      </c>
      <c r="F182" s="10" t="s">
        <v>489</v>
      </c>
      <c r="G182" s="10" t="s">
        <v>489</v>
      </c>
      <c r="H182" s="10" t="s">
        <v>489</v>
      </c>
      <c r="I182" s="10" t="s">
        <v>489</v>
      </c>
      <c r="J182" s="10" t="s">
        <v>489</v>
      </c>
      <c r="K182" s="10" t="s">
        <v>489</v>
      </c>
      <c r="L182" s="10" t="s">
        <v>489</v>
      </c>
      <c r="M182" s="10" t="s">
        <v>489</v>
      </c>
      <c r="N182" s="10" t="s">
        <v>489</v>
      </c>
    </row>
    <row r="183" spans="1:14" x14ac:dyDescent="0.25">
      <c r="A183" s="57" t="s">
        <v>25</v>
      </c>
      <c r="B183" s="10" t="s">
        <v>489</v>
      </c>
      <c r="C183" s="10" t="s">
        <v>489</v>
      </c>
      <c r="D183" s="10" t="s">
        <v>489</v>
      </c>
      <c r="E183" s="10" t="s">
        <v>489</v>
      </c>
      <c r="F183" s="10" t="s">
        <v>489</v>
      </c>
      <c r="G183" s="10" t="s">
        <v>489</v>
      </c>
      <c r="H183" s="10" t="s">
        <v>489</v>
      </c>
      <c r="I183" s="10" t="s">
        <v>489</v>
      </c>
      <c r="J183" s="10" t="s">
        <v>489</v>
      </c>
      <c r="K183" s="10" t="s">
        <v>489</v>
      </c>
      <c r="L183" s="10" t="s">
        <v>489</v>
      </c>
      <c r="M183" s="10" t="s">
        <v>489</v>
      </c>
      <c r="N183" s="10" t="s">
        <v>489</v>
      </c>
    </row>
    <row r="184" spans="1:14" ht="15.75" x14ac:dyDescent="0.25">
      <c r="A184" s="21" t="s">
        <v>15</v>
      </c>
      <c r="B184" s="14" t="s">
        <v>489</v>
      </c>
      <c r="C184" s="14" t="s">
        <v>489</v>
      </c>
      <c r="D184" s="14" t="s">
        <v>489</v>
      </c>
      <c r="E184" s="14" t="s">
        <v>489</v>
      </c>
      <c r="F184" s="14" t="s">
        <v>489</v>
      </c>
      <c r="G184" s="14" t="s">
        <v>489</v>
      </c>
      <c r="H184" s="14" t="s">
        <v>489</v>
      </c>
      <c r="I184" s="14" t="s">
        <v>489</v>
      </c>
      <c r="J184" s="14" t="s">
        <v>489</v>
      </c>
      <c r="K184" s="14" t="s">
        <v>489</v>
      </c>
      <c r="L184" s="14" t="s">
        <v>489</v>
      </c>
      <c r="M184" s="14" t="s">
        <v>489</v>
      </c>
      <c r="N184" s="14" t="s">
        <v>489</v>
      </c>
    </row>
    <row r="185" spans="1:14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ht="15.75" x14ac:dyDescent="0.25">
      <c r="A187" s="279" t="s">
        <v>19</v>
      </c>
      <c r="B187" s="280" t="s">
        <v>436</v>
      </c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</row>
    <row r="188" spans="1:14" x14ac:dyDescent="0.25">
      <c r="A188" s="279"/>
      <c r="B188" s="19" t="s">
        <v>17</v>
      </c>
      <c r="C188" s="16" t="s">
        <v>16</v>
      </c>
      <c r="D188" s="16" t="s">
        <v>4</v>
      </c>
      <c r="E188" s="16" t="s">
        <v>5</v>
      </c>
      <c r="F188" s="16" t="s">
        <v>2</v>
      </c>
      <c r="G188" s="16" t="s">
        <v>6</v>
      </c>
      <c r="H188" s="16" t="s">
        <v>7</v>
      </c>
      <c r="I188" s="16" t="s">
        <v>8</v>
      </c>
      <c r="J188" s="16" t="s">
        <v>9</v>
      </c>
      <c r="K188" s="16" t="s">
        <v>10</v>
      </c>
      <c r="L188" s="16" t="s">
        <v>11</v>
      </c>
      <c r="M188" s="16" t="s">
        <v>12</v>
      </c>
      <c r="N188" s="16" t="str">
        <f>[1]Настройки!$B$1 &amp; " мес"</f>
        <v>2 мес</v>
      </c>
    </row>
    <row r="189" spans="1:14" hidden="1" x14ac:dyDescent="0.25">
      <c r="A189" s="57" t="s">
        <v>20</v>
      </c>
      <c r="B189" s="105" t="str">
        <f t="shared" ref="B189:M198" si="17">IF(B130="","",ROUND(B130/B145-100%,3))</f>
        <v/>
      </c>
      <c r="C189" s="105" t="str">
        <f t="shared" si="17"/>
        <v/>
      </c>
      <c r="D189" s="105" t="str">
        <f t="shared" si="17"/>
        <v/>
      </c>
      <c r="E189" s="105" t="str">
        <f t="shared" si="17"/>
        <v/>
      </c>
      <c r="F189" s="105" t="str">
        <f t="shared" si="17"/>
        <v/>
      </c>
      <c r="G189" s="105" t="str">
        <f t="shared" si="17"/>
        <v/>
      </c>
      <c r="H189" s="105" t="str">
        <f t="shared" si="17"/>
        <v/>
      </c>
      <c r="I189" s="105" t="str">
        <f t="shared" si="17"/>
        <v/>
      </c>
      <c r="J189" s="105" t="str">
        <f t="shared" si="17"/>
        <v/>
      </c>
      <c r="K189" s="105" t="str">
        <f t="shared" si="17"/>
        <v/>
      </c>
      <c r="L189" s="105" t="str">
        <f t="shared" si="17"/>
        <v/>
      </c>
      <c r="M189" s="105" t="str">
        <f t="shared" si="17"/>
        <v/>
      </c>
      <c r="N189" s="105"/>
    </row>
    <row r="190" spans="1:14" hidden="1" x14ac:dyDescent="0.25">
      <c r="A190" s="57" t="s">
        <v>21</v>
      </c>
      <c r="B190" s="105" t="str">
        <f t="shared" si="17"/>
        <v/>
      </c>
      <c r="C190" s="105" t="str">
        <f t="shared" si="17"/>
        <v/>
      </c>
      <c r="D190" s="105" t="str">
        <f t="shared" si="17"/>
        <v/>
      </c>
      <c r="E190" s="105" t="str">
        <f t="shared" si="17"/>
        <v/>
      </c>
      <c r="F190" s="105" t="str">
        <f t="shared" si="17"/>
        <v/>
      </c>
      <c r="G190" s="105" t="str">
        <f t="shared" si="17"/>
        <v/>
      </c>
      <c r="H190" s="105" t="str">
        <f t="shared" si="17"/>
        <v/>
      </c>
      <c r="I190" s="105" t="str">
        <f t="shared" si="17"/>
        <v/>
      </c>
      <c r="J190" s="105" t="str">
        <f t="shared" si="17"/>
        <v/>
      </c>
      <c r="K190" s="105" t="str">
        <f t="shared" si="17"/>
        <v/>
      </c>
      <c r="L190" s="105" t="str">
        <f t="shared" si="17"/>
        <v/>
      </c>
      <c r="M190" s="105" t="str">
        <f t="shared" si="17"/>
        <v/>
      </c>
      <c r="N190" s="105"/>
    </row>
    <row r="191" spans="1:14" hidden="1" x14ac:dyDescent="0.25">
      <c r="A191" s="57" t="s">
        <v>24</v>
      </c>
      <c r="B191" s="105" t="str">
        <f t="shared" si="17"/>
        <v/>
      </c>
      <c r="C191" s="105" t="str">
        <f t="shared" si="17"/>
        <v/>
      </c>
      <c r="D191" s="105" t="str">
        <f t="shared" si="17"/>
        <v/>
      </c>
      <c r="E191" s="105" t="str">
        <f t="shared" si="17"/>
        <v/>
      </c>
      <c r="F191" s="105" t="str">
        <f t="shared" si="17"/>
        <v/>
      </c>
      <c r="G191" s="105" t="str">
        <f t="shared" si="17"/>
        <v/>
      </c>
      <c r="H191" s="105" t="str">
        <f t="shared" si="17"/>
        <v/>
      </c>
      <c r="I191" s="105" t="str">
        <f t="shared" si="17"/>
        <v/>
      </c>
      <c r="J191" s="105" t="str">
        <f t="shared" si="17"/>
        <v/>
      </c>
      <c r="K191" s="105" t="str">
        <f t="shared" si="17"/>
        <v/>
      </c>
      <c r="L191" s="105" t="str">
        <f t="shared" si="17"/>
        <v/>
      </c>
      <c r="M191" s="105" t="str">
        <f t="shared" si="17"/>
        <v/>
      </c>
      <c r="N191" s="105"/>
    </row>
    <row r="192" spans="1:14" hidden="1" x14ac:dyDescent="0.25">
      <c r="A192" s="57" t="s">
        <v>23</v>
      </c>
      <c r="B192" s="105" t="str">
        <f t="shared" si="17"/>
        <v/>
      </c>
      <c r="C192" s="105" t="str">
        <f t="shared" si="17"/>
        <v/>
      </c>
      <c r="D192" s="105" t="str">
        <f t="shared" si="17"/>
        <v/>
      </c>
      <c r="E192" s="105" t="str">
        <f t="shared" si="17"/>
        <v/>
      </c>
      <c r="F192" s="105" t="str">
        <f t="shared" si="17"/>
        <v/>
      </c>
      <c r="G192" s="105" t="str">
        <f t="shared" si="17"/>
        <v/>
      </c>
      <c r="H192" s="105" t="str">
        <f t="shared" si="17"/>
        <v/>
      </c>
      <c r="I192" s="105" t="str">
        <f t="shared" si="17"/>
        <v/>
      </c>
      <c r="J192" s="105" t="str">
        <f t="shared" si="17"/>
        <v/>
      </c>
      <c r="K192" s="105" t="str">
        <f t="shared" si="17"/>
        <v/>
      </c>
      <c r="L192" s="105" t="str">
        <f t="shared" si="17"/>
        <v/>
      </c>
      <c r="M192" s="105" t="str">
        <f t="shared" si="17"/>
        <v/>
      </c>
      <c r="N192" s="105"/>
    </row>
    <row r="193" spans="1:14" hidden="1" x14ac:dyDescent="0.25">
      <c r="A193" s="57" t="s">
        <v>22</v>
      </c>
      <c r="B193" s="105" t="str">
        <f t="shared" si="17"/>
        <v/>
      </c>
      <c r="C193" s="105" t="str">
        <f t="shared" si="17"/>
        <v/>
      </c>
      <c r="D193" s="105" t="str">
        <f t="shared" si="17"/>
        <v/>
      </c>
      <c r="E193" s="105" t="str">
        <f t="shared" si="17"/>
        <v/>
      </c>
      <c r="F193" s="105" t="str">
        <f t="shared" si="17"/>
        <v/>
      </c>
      <c r="G193" s="105" t="str">
        <f t="shared" si="17"/>
        <v/>
      </c>
      <c r="H193" s="105" t="str">
        <f t="shared" si="17"/>
        <v/>
      </c>
      <c r="I193" s="105" t="str">
        <f t="shared" si="17"/>
        <v/>
      </c>
      <c r="J193" s="105" t="str">
        <f t="shared" si="17"/>
        <v/>
      </c>
      <c r="K193" s="105" t="str">
        <f t="shared" si="17"/>
        <v/>
      </c>
      <c r="L193" s="105" t="str">
        <f t="shared" si="17"/>
        <v/>
      </c>
      <c r="M193" s="105" t="str">
        <f t="shared" si="17"/>
        <v/>
      </c>
      <c r="N193" s="105"/>
    </row>
    <row r="194" spans="1:14" hidden="1" x14ac:dyDescent="0.25">
      <c r="A194" s="57" t="s">
        <v>300</v>
      </c>
      <c r="B194" s="105" t="str">
        <f t="shared" si="17"/>
        <v/>
      </c>
      <c r="C194" s="105" t="str">
        <f t="shared" si="17"/>
        <v/>
      </c>
      <c r="D194" s="105" t="str">
        <f t="shared" si="17"/>
        <v/>
      </c>
      <c r="E194" s="105" t="str">
        <f t="shared" si="17"/>
        <v/>
      </c>
      <c r="F194" s="105" t="str">
        <f t="shared" si="17"/>
        <v/>
      </c>
      <c r="G194" s="105" t="str">
        <f t="shared" si="17"/>
        <v/>
      </c>
      <c r="H194" s="105" t="str">
        <f t="shared" si="17"/>
        <v/>
      </c>
      <c r="I194" s="105" t="str">
        <f t="shared" si="17"/>
        <v/>
      </c>
      <c r="J194" s="105" t="str">
        <f t="shared" si="17"/>
        <v/>
      </c>
      <c r="K194" s="105" t="str">
        <f t="shared" si="17"/>
        <v/>
      </c>
      <c r="L194" s="105" t="str">
        <f t="shared" si="17"/>
        <v/>
      </c>
      <c r="M194" s="105" t="str">
        <f t="shared" si="17"/>
        <v/>
      </c>
      <c r="N194" s="105"/>
    </row>
    <row r="195" spans="1:14" hidden="1" x14ac:dyDescent="0.25">
      <c r="A195" s="57" t="s">
        <v>28</v>
      </c>
      <c r="B195" s="105" t="str">
        <f t="shared" si="17"/>
        <v/>
      </c>
      <c r="C195" s="105" t="str">
        <f t="shared" si="17"/>
        <v/>
      </c>
      <c r="D195" s="105" t="str">
        <f t="shared" si="17"/>
        <v/>
      </c>
      <c r="E195" s="105" t="str">
        <f t="shared" si="17"/>
        <v/>
      </c>
      <c r="F195" s="105" t="str">
        <f t="shared" si="17"/>
        <v/>
      </c>
      <c r="G195" s="105" t="str">
        <f t="shared" si="17"/>
        <v/>
      </c>
      <c r="H195" s="105" t="str">
        <f t="shared" si="17"/>
        <v/>
      </c>
      <c r="I195" s="105" t="str">
        <f t="shared" si="17"/>
        <v/>
      </c>
      <c r="J195" s="105" t="str">
        <f t="shared" si="17"/>
        <v/>
      </c>
      <c r="K195" s="105" t="str">
        <f t="shared" si="17"/>
        <v/>
      </c>
      <c r="L195" s="105" t="str">
        <f t="shared" si="17"/>
        <v/>
      </c>
      <c r="M195" s="105" t="str">
        <f t="shared" si="17"/>
        <v/>
      </c>
      <c r="N195" s="105"/>
    </row>
    <row r="196" spans="1:14" hidden="1" x14ac:dyDescent="0.25">
      <c r="A196" s="57" t="s">
        <v>62</v>
      </c>
      <c r="B196" s="105" t="str">
        <f t="shared" si="17"/>
        <v/>
      </c>
      <c r="C196" s="105" t="str">
        <f t="shared" si="17"/>
        <v/>
      </c>
      <c r="D196" s="105" t="str">
        <f t="shared" si="17"/>
        <v/>
      </c>
      <c r="E196" s="105" t="str">
        <f t="shared" si="17"/>
        <v/>
      </c>
      <c r="F196" s="105" t="str">
        <f t="shared" si="17"/>
        <v/>
      </c>
      <c r="G196" s="105" t="str">
        <f t="shared" si="17"/>
        <v/>
      </c>
      <c r="H196" s="105" t="str">
        <f t="shared" si="17"/>
        <v/>
      </c>
      <c r="I196" s="105" t="str">
        <f t="shared" si="17"/>
        <v/>
      </c>
      <c r="J196" s="105" t="str">
        <f t="shared" si="17"/>
        <v/>
      </c>
      <c r="K196" s="105" t="str">
        <f t="shared" si="17"/>
        <v/>
      </c>
      <c r="L196" s="105" t="str">
        <f t="shared" si="17"/>
        <v/>
      </c>
      <c r="M196" s="105" t="str">
        <f t="shared" si="17"/>
        <v/>
      </c>
      <c r="N196" s="105"/>
    </row>
    <row r="197" spans="1:14" hidden="1" x14ac:dyDescent="0.25">
      <c r="A197" s="57" t="s">
        <v>25</v>
      </c>
      <c r="B197" s="105" t="str">
        <f t="shared" si="17"/>
        <v/>
      </c>
      <c r="C197" s="105" t="str">
        <f t="shared" si="17"/>
        <v/>
      </c>
      <c r="D197" s="105" t="str">
        <f t="shared" si="17"/>
        <v/>
      </c>
      <c r="E197" s="105" t="str">
        <f t="shared" si="17"/>
        <v/>
      </c>
      <c r="F197" s="105" t="str">
        <f t="shared" si="17"/>
        <v/>
      </c>
      <c r="G197" s="105" t="str">
        <f t="shared" si="17"/>
        <v/>
      </c>
      <c r="H197" s="105" t="str">
        <f t="shared" si="17"/>
        <v/>
      </c>
      <c r="I197" s="105" t="str">
        <f t="shared" si="17"/>
        <v/>
      </c>
      <c r="J197" s="105" t="str">
        <f t="shared" si="17"/>
        <v/>
      </c>
      <c r="K197" s="105" t="str">
        <f t="shared" si="17"/>
        <v/>
      </c>
      <c r="L197" s="105" t="str">
        <f t="shared" si="17"/>
        <v/>
      </c>
      <c r="M197" s="105" t="str">
        <f t="shared" si="17"/>
        <v/>
      </c>
      <c r="N197" s="105"/>
    </row>
    <row r="198" spans="1:14" ht="15.75" x14ac:dyDescent="0.25">
      <c r="A198" s="21" t="s">
        <v>15</v>
      </c>
      <c r="B198" s="17" t="s">
        <v>489</v>
      </c>
      <c r="C198" s="17" t="s">
        <v>489</v>
      </c>
      <c r="D198" s="17" t="str">
        <f t="shared" si="17"/>
        <v/>
      </c>
      <c r="E198" s="17" t="str">
        <f t="shared" si="17"/>
        <v/>
      </c>
      <c r="F198" s="17" t="str">
        <f t="shared" si="17"/>
        <v/>
      </c>
      <c r="G198" s="17" t="str">
        <f t="shared" si="17"/>
        <v/>
      </c>
      <c r="H198" s="17" t="str">
        <f t="shared" si="17"/>
        <v/>
      </c>
      <c r="I198" s="17" t="str">
        <f t="shared" si="17"/>
        <v/>
      </c>
      <c r="J198" s="17" t="str">
        <f t="shared" si="17"/>
        <v/>
      </c>
      <c r="K198" s="17" t="str">
        <f t="shared" si="17"/>
        <v/>
      </c>
      <c r="L198" s="17" t="str">
        <f t="shared" si="17"/>
        <v/>
      </c>
      <c r="M198" s="17" t="str">
        <f t="shared" si="17"/>
        <v/>
      </c>
      <c r="N198" s="17" t="s">
        <v>489</v>
      </c>
    </row>
    <row r="199" spans="1:14" ht="15.75" x14ac:dyDescent="0.25">
      <c r="A199" s="21" t="s">
        <v>301</v>
      </c>
      <c r="B199" s="17"/>
      <c r="C199" s="17" t="s">
        <v>489</v>
      </c>
      <c r="D199" s="17" t="str">
        <f t="shared" ref="D199:M199" si="18">IF(D140="","",ROUND(D140/D155-100%,3))</f>
        <v/>
      </c>
      <c r="E199" s="17" t="str">
        <f t="shared" si="18"/>
        <v/>
      </c>
      <c r="F199" s="17" t="str">
        <f t="shared" si="18"/>
        <v/>
      </c>
      <c r="G199" s="17" t="str">
        <f t="shared" si="18"/>
        <v/>
      </c>
      <c r="H199" s="17" t="str">
        <f t="shared" si="18"/>
        <v/>
      </c>
      <c r="I199" s="17" t="str">
        <f t="shared" si="18"/>
        <v/>
      </c>
      <c r="J199" s="17" t="str">
        <f t="shared" si="18"/>
        <v/>
      </c>
      <c r="K199" s="17" t="str">
        <f t="shared" si="18"/>
        <v/>
      </c>
      <c r="L199" s="17" t="str">
        <f t="shared" si="18"/>
        <v/>
      </c>
      <c r="M199" s="17" t="str">
        <f t="shared" si="18"/>
        <v/>
      </c>
      <c r="N199" s="17"/>
    </row>
    <row r="200" spans="1:14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5.75" x14ac:dyDescent="0.25">
      <c r="A202" s="279" t="s">
        <v>19</v>
      </c>
      <c r="B202" s="280" t="s">
        <v>37</v>
      </c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</row>
    <row r="203" spans="1:14" x14ac:dyDescent="0.25">
      <c r="A203" s="279"/>
      <c r="B203" s="19" t="s">
        <v>17</v>
      </c>
      <c r="C203" s="16" t="s">
        <v>16</v>
      </c>
      <c r="D203" s="16" t="s">
        <v>4</v>
      </c>
      <c r="E203" s="16" t="s">
        <v>5</v>
      </c>
      <c r="F203" s="16" t="s">
        <v>2</v>
      </c>
      <c r="G203" s="16" t="s">
        <v>6</v>
      </c>
      <c r="H203" s="16" t="s">
        <v>7</v>
      </c>
      <c r="I203" s="16" t="s">
        <v>8</v>
      </c>
      <c r="J203" s="16" t="s">
        <v>9</v>
      </c>
      <c r="K203" s="16" t="s">
        <v>10</v>
      </c>
      <c r="L203" s="16" t="s">
        <v>11</v>
      </c>
      <c r="M203" s="16" t="s">
        <v>12</v>
      </c>
      <c r="N203" s="16" t="str">
        <f>N144</f>
        <v>2 мес</v>
      </c>
    </row>
    <row r="204" spans="1:14" x14ac:dyDescent="0.25">
      <c r="A204" s="57" t="s">
        <v>20</v>
      </c>
      <c r="B204" s="105" t="s">
        <v>489</v>
      </c>
      <c r="C204" s="105" t="s">
        <v>489</v>
      </c>
      <c r="D204" s="105" t="s">
        <v>489</v>
      </c>
      <c r="E204" s="105" t="s">
        <v>489</v>
      </c>
      <c r="F204" s="105" t="s">
        <v>489</v>
      </c>
      <c r="G204" s="105" t="s">
        <v>489</v>
      </c>
      <c r="H204" s="105" t="s">
        <v>489</v>
      </c>
      <c r="I204" s="105" t="s">
        <v>489</v>
      </c>
      <c r="J204" s="105" t="s">
        <v>489</v>
      </c>
      <c r="K204" s="105" t="s">
        <v>489</v>
      </c>
      <c r="L204" s="105" t="s">
        <v>489</v>
      </c>
      <c r="M204" s="105" t="s">
        <v>489</v>
      </c>
      <c r="N204" s="105" t="s">
        <v>489</v>
      </c>
    </row>
    <row r="205" spans="1:14" x14ac:dyDescent="0.25">
      <c r="A205" s="57" t="s">
        <v>21</v>
      </c>
      <c r="B205" s="105" t="s">
        <v>489</v>
      </c>
      <c r="C205" s="105" t="s">
        <v>489</v>
      </c>
      <c r="D205" s="105" t="s">
        <v>489</v>
      </c>
      <c r="E205" s="105" t="s">
        <v>489</v>
      </c>
      <c r="F205" s="105" t="s">
        <v>489</v>
      </c>
      <c r="G205" s="105" t="s">
        <v>489</v>
      </c>
      <c r="H205" s="105" t="s">
        <v>489</v>
      </c>
      <c r="I205" s="105" t="s">
        <v>489</v>
      </c>
      <c r="J205" s="105" t="s">
        <v>489</v>
      </c>
      <c r="K205" s="105" t="s">
        <v>489</v>
      </c>
      <c r="L205" s="105" t="s">
        <v>489</v>
      </c>
      <c r="M205" s="105" t="s">
        <v>489</v>
      </c>
      <c r="N205" s="105" t="s">
        <v>489</v>
      </c>
    </row>
    <row r="206" spans="1:14" x14ac:dyDescent="0.25">
      <c r="A206" s="57" t="s">
        <v>24</v>
      </c>
      <c r="B206" s="105" t="s">
        <v>489</v>
      </c>
      <c r="C206" s="105" t="s">
        <v>489</v>
      </c>
      <c r="D206" s="105" t="s">
        <v>489</v>
      </c>
      <c r="E206" s="105" t="s">
        <v>489</v>
      </c>
      <c r="F206" s="105" t="s">
        <v>489</v>
      </c>
      <c r="G206" s="105" t="s">
        <v>489</v>
      </c>
      <c r="H206" s="105" t="s">
        <v>489</v>
      </c>
      <c r="I206" s="105" t="s">
        <v>489</v>
      </c>
      <c r="J206" s="105" t="s">
        <v>489</v>
      </c>
      <c r="K206" s="105" t="s">
        <v>489</v>
      </c>
      <c r="L206" s="105" t="s">
        <v>489</v>
      </c>
      <c r="M206" s="105" t="s">
        <v>489</v>
      </c>
      <c r="N206" s="105" t="s">
        <v>489</v>
      </c>
    </row>
    <row r="207" spans="1:14" x14ac:dyDescent="0.25">
      <c r="A207" s="57" t="s">
        <v>23</v>
      </c>
      <c r="B207" s="105" t="s">
        <v>489</v>
      </c>
      <c r="C207" s="105" t="s">
        <v>489</v>
      </c>
      <c r="D207" s="105" t="s">
        <v>489</v>
      </c>
      <c r="E207" s="105" t="s">
        <v>489</v>
      </c>
      <c r="F207" s="105" t="s">
        <v>489</v>
      </c>
      <c r="G207" s="105" t="s">
        <v>489</v>
      </c>
      <c r="H207" s="105" t="s">
        <v>489</v>
      </c>
      <c r="I207" s="105" t="s">
        <v>489</v>
      </c>
      <c r="J207" s="105" t="s">
        <v>489</v>
      </c>
      <c r="K207" s="105" t="s">
        <v>489</v>
      </c>
      <c r="L207" s="105" t="s">
        <v>489</v>
      </c>
      <c r="M207" s="105" t="s">
        <v>489</v>
      </c>
      <c r="N207" s="105" t="s">
        <v>489</v>
      </c>
    </row>
    <row r="208" spans="1:14" x14ac:dyDescent="0.25">
      <c r="A208" s="57" t="s">
        <v>22</v>
      </c>
      <c r="B208" s="105" t="s">
        <v>489</v>
      </c>
      <c r="C208" s="105" t="s">
        <v>489</v>
      </c>
      <c r="D208" s="105" t="s">
        <v>489</v>
      </c>
      <c r="E208" s="105" t="s">
        <v>489</v>
      </c>
      <c r="F208" s="105" t="s">
        <v>489</v>
      </c>
      <c r="G208" s="105" t="s">
        <v>489</v>
      </c>
      <c r="H208" s="105" t="s">
        <v>489</v>
      </c>
      <c r="I208" s="105" t="s">
        <v>489</v>
      </c>
      <c r="J208" s="105" t="s">
        <v>489</v>
      </c>
      <c r="K208" s="105" t="s">
        <v>489</v>
      </c>
      <c r="L208" s="105" t="s">
        <v>489</v>
      </c>
      <c r="M208" s="105" t="s">
        <v>489</v>
      </c>
      <c r="N208" s="105" t="s">
        <v>489</v>
      </c>
    </row>
    <row r="209" spans="1:14" x14ac:dyDescent="0.25">
      <c r="A209" s="57" t="s">
        <v>300</v>
      </c>
      <c r="B209" s="105" t="s">
        <v>489</v>
      </c>
      <c r="C209" s="105" t="s">
        <v>489</v>
      </c>
      <c r="D209" s="105" t="s">
        <v>489</v>
      </c>
      <c r="E209" s="105" t="s">
        <v>489</v>
      </c>
      <c r="F209" s="105" t="s">
        <v>489</v>
      </c>
      <c r="G209" s="105" t="s">
        <v>489</v>
      </c>
      <c r="H209" s="105" t="s">
        <v>489</v>
      </c>
      <c r="I209" s="105" t="s">
        <v>489</v>
      </c>
      <c r="J209" s="105" t="s">
        <v>489</v>
      </c>
      <c r="K209" s="105" t="s">
        <v>489</v>
      </c>
      <c r="L209" s="105" t="s">
        <v>489</v>
      </c>
      <c r="M209" s="105" t="s">
        <v>489</v>
      </c>
      <c r="N209" s="105" t="s">
        <v>489</v>
      </c>
    </row>
    <row r="210" spans="1:14" x14ac:dyDescent="0.25">
      <c r="A210" s="57" t="s">
        <v>28</v>
      </c>
      <c r="B210" s="105" t="s">
        <v>489</v>
      </c>
      <c r="C210" s="105" t="s">
        <v>489</v>
      </c>
      <c r="D210" s="105" t="s">
        <v>489</v>
      </c>
      <c r="E210" s="105" t="s">
        <v>489</v>
      </c>
      <c r="F210" s="105" t="s">
        <v>489</v>
      </c>
      <c r="G210" s="105" t="s">
        <v>489</v>
      </c>
      <c r="H210" s="105" t="s">
        <v>489</v>
      </c>
      <c r="I210" s="105" t="s">
        <v>489</v>
      </c>
      <c r="J210" s="105" t="s">
        <v>489</v>
      </c>
      <c r="K210" s="105" t="s">
        <v>489</v>
      </c>
      <c r="L210" s="105" t="s">
        <v>489</v>
      </c>
      <c r="M210" s="105" t="s">
        <v>489</v>
      </c>
      <c r="N210" s="105" t="s">
        <v>489</v>
      </c>
    </row>
    <row r="211" spans="1:14" x14ac:dyDescent="0.25">
      <c r="A211" s="57" t="s">
        <v>62</v>
      </c>
      <c r="B211" s="105" t="s">
        <v>489</v>
      </c>
      <c r="C211" s="105" t="s">
        <v>489</v>
      </c>
      <c r="D211" s="105" t="s">
        <v>489</v>
      </c>
      <c r="E211" s="105" t="s">
        <v>489</v>
      </c>
      <c r="F211" s="105" t="s">
        <v>489</v>
      </c>
      <c r="G211" s="105" t="s">
        <v>489</v>
      </c>
      <c r="H211" s="105" t="s">
        <v>489</v>
      </c>
      <c r="I211" s="105" t="s">
        <v>489</v>
      </c>
      <c r="J211" s="105" t="s">
        <v>489</v>
      </c>
      <c r="K211" s="105" t="s">
        <v>489</v>
      </c>
      <c r="L211" s="105" t="s">
        <v>489</v>
      </c>
      <c r="M211" s="105" t="s">
        <v>489</v>
      </c>
      <c r="N211" s="105" t="s">
        <v>489</v>
      </c>
    </row>
    <row r="212" spans="1:14" x14ac:dyDescent="0.25">
      <c r="A212" s="57" t="s">
        <v>25</v>
      </c>
      <c r="B212" s="105" t="s">
        <v>489</v>
      </c>
      <c r="C212" s="105" t="s">
        <v>489</v>
      </c>
      <c r="D212" s="105" t="s">
        <v>489</v>
      </c>
      <c r="E212" s="105" t="s">
        <v>489</v>
      </c>
      <c r="F212" s="105" t="s">
        <v>489</v>
      </c>
      <c r="G212" s="105" t="s">
        <v>489</v>
      </c>
      <c r="H212" s="105" t="s">
        <v>489</v>
      </c>
      <c r="I212" s="105" t="s">
        <v>489</v>
      </c>
      <c r="J212" s="105" t="s">
        <v>489</v>
      </c>
      <c r="K212" s="105" t="s">
        <v>489</v>
      </c>
      <c r="L212" s="105" t="s">
        <v>489</v>
      </c>
      <c r="M212" s="105" t="s">
        <v>489</v>
      </c>
      <c r="N212" s="105" t="s">
        <v>489</v>
      </c>
    </row>
    <row r="213" spans="1:14" ht="15.75" x14ac:dyDescent="0.25">
      <c r="A213" s="21" t="s">
        <v>15</v>
      </c>
      <c r="B213" s="17" t="s">
        <v>489</v>
      </c>
      <c r="C213" s="17" t="s">
        <v>489</v>
      </c>
      <c r="D213" s="17" t="s">
        <v>489</v>
      </c>
      <c r="E213" s="17" t="s">
        <v>489</v>
      </c>
      <c r="F213" s="17" t="s">
        <v>489</v>
      </c>
      <c r="G213" s="17" t="s">
        <v>489</v>
      </c>
      <c r="H213" s="17" t="s">
        <v>489</v>
      </c>
      <c r="I213" s="17" t="s">
        <v>489</v>
      </c>
      <c r="J213" s="17" t="s">
        <v>489</v>
      </c>
      <c r="K213" s="17" t="s">
        <v>489</v>
      </c>
      <c r="L213" s="17" t="s">
        <v>489</v>
      </c>
      <c r="M213" s="17" t="s">
        <v>489</v>
      </c>
      <c r="N213" s="17" t="s">
        <v>489</v>
      </c>
    </row>
    <row r="214" spans="1:14" ht="15.75" x14ac:dyDescent="0.25">
      <c r="A214" s="21" t="s">
        <v>301</v>
      </c>
      <c r="B214" s="17"/>
      <c r="C214" s="17" t="s">
        <v>489</v>
      </c>
      <c r="D214" s="17" t="s">
        <v>489</v>
      </c>
      <c r="E214" s="17" t="s">
        <v>489</v>
      </c>
      <c r="F214" s="17" t="s">
        <v>489</v>
      </c>
      <c r="G214" s="17" t="s">
        <v>489</v>
      </c>
      <c r="H214" s="17" t="s">
        <v>489</v>
      </c>
      <c r="I214" s="17" t="s">
        <v>489</v>
      </c>
      <c r="J214" s="17" t="s">
        <v>489</v>
      </c>
      <c r="K214" s="17" t="s">
        <v>489</v>
      </c>
      <c r="L214" s="17" t="s">
        <v>489</v>
      </c>
      <c r="M214" s="17" t="s">
        <v>489</v>
      </c>
      <c r="N214" s="17"/>
    </row>
    <row r="217" spans="1:14" ht="31.5" customHeight="1" x14ac:dyDescent="0.25">
      <c r="A217" s="149"/>
      <c r="B217" s="278" t="s">
        <v>419</v>
      </c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</row>
  </sheetData>
  <mergeCells count="28">
    <mergeCell ref="A83:A84"/>
    <mergeCell ref="B83:N83"/>
    <mergeCell ref="A128:A129"/>
    <mergeCell ref="B128:N128"/>
    <mergeCell ref="A187:A188"/>
    <mergeCell ref="B187:N187"/>
    <mergeCell ref="A103:A104"/>
    <mergeCell ref="B103:N103"/>
    <mergeCell ref="A126:N126"/>
    <mergeCell ref="A143:A144"/>
    <mergeCell ref="B143:N143"/>
    <mergeCell ref="B123:N123"/>
    <mergeCell ref="A158:A159"/>
    <mergeCell ref="B158:N158"/>
    <mergeCell ref="A63:A64"/>
    <mergeCell ref="B63:N63"/>
    <mergeCell ref="A1:N1"/>
    <mergeCell ref="A23:A24"/>
    <mergeCell ref="B23:N23"/>
    <mergeCell ref="A43:A44"/>
    <mergeCell ref="B43:N43"/>
    <mergeCell ref="A3:A4"/>
    <mergeCell ref="B3:N3"/>
    <mergeCell ref="B217:N217"/>
    <mergeCell ref="A173:A174"/>
    <mergeCell ref="B173:N173"/>
    <mergeCell ref="A202:A203"/>
    <mergeCell ref="B202:N202"/>
  </mergeCells>
  <conditionalFormatting sqref="B105:N119">
    <cfRule type="cellIs" dxfId="344" priority="10" operator="equal">
      <formula>0</formula>
    </cfRule>
  </conditionalFormatting>
  <conditionalFormatting sqref="B204:N212">
    <cfRule type="cellIs" dxfId="343" priority="7" operator="equal">
      <formula>0</formula>
    </cfRule>
  </conditionalFormatting>
  <conditionalFormatting sqref="B85:N99">
    <cfRule type="cellIs" dxfId="342" priority="4" operator="equal">
      <formula>0</formula>
    </cfRule>
  </conditionalFormatting>
  <conditionalFormatting sqref="B189:N197">
    <cfRule type="cellIs" dxfId="341" priority="1" operator="equal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E83A280C-CD76-4798-9BAF-CEFF130874A0}">
            <xm:f>NOT(ISERROR(SEARCH("+",B105)))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4" operator="containsText" id="{5B8126AB-C452-429F-96C7-7181FFB0B656}">
            <xm:f>NOT(ISERROR(SEARCH("-",B105)))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B105:N119</xm:sqref>
        </x14:conditionalFormatting>
        <x14:conditionalFormatting xmlns:xm="http://schemas.microsoft.com/office/excel/2006/main">
          <x14:cfRule type="containsText" priority="8" operator="containsText" id="{19B4654F-3876-484E-B0BE-F1042F7A16FE}">
            <xm:f>NOT(ISERROR(SEARCH("+",B204)))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97C40C48-7CDA-4592-A8B8-E6A397FA5BC2}">
            <xm:f>NOT(ISERROR(SEARCH("-",B204)))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B204:N212</xm:sqref>
        </x14:conditionalFormatting>
        <x14:conditionalFormatting xmlns:xm="http://schemas.microsoft.com/office/excel/2006/main">
          <x14:cfRule type="containsText" priority="5" operator="containsText" id="{791BB13B-7EBA-4859-97A6-6E25644BFE5D}">
            <xm:f>NOT(ISERROR(SEARCH("+",B85)))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ED21173A-1FDB-4BEC-90EF-C5DFD2217484}">
            <xm:f>NOT(ISERROR(SEARCH("-",B85)))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B85:N99</xm:sqref>
        </x14:conditionalFormatting>
        <x14:conditionalFormatting xmlns:xm="http://schemas.microsoft.com/office/excel/2006/main">
          <x14:cfRule type="containsText" priority="2" operator="containsText" id="{22121A50-AAFF-4A28-B877-AE0052843EA6}">
            <xm:f>NOT(ISERROR(SEARCH("+",B189)))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" operator="containsText" id="{DC2FB687-1930-4831-BBE3-35F8192B5E85}">
            <xm:f>NOT(ISERROR(SEARCH("-",B189)))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B189:N197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P1" sqref="P1"/>
    </sheetView>
  </sheetViews>
  <sheetFormatPr defaultRowHeight="14.25" x14ac:dyDescent="0.2"/>
  <cols>
    <col min="1" max="1" width="33.85546875" style="8" customWidth="1"/>
    <col min="2" max="14" width="11.5703125" style="8" customWidth="1"/>
    <col min="15" max="16384" width="9.140625" style="8"/>
  </cols>
  <sheetData>
    <row r="1" spans="1:16" ht="18" customHeight="1" x14ac:dyDescent="0.25">
      <c r="A1" s="281" t="s">
        <v>480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27" t="s">
        <v>0</v>
      </c>
    </row>
    <row r="2" spans="1:16" ht="15" customHeight="1" x14ac:dyDescent="0.2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6" ht="16.5" customHeight="1" x14ac:dyDescent="0.25">
      <c r="A3" s="388" t="s">
        <v>1</v>
      </c>
      <c r="B3" s="280" t="s">
        <v>418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6" ht="28.5" x14ac:dyDescent="0.2">
      <c r="A4" s="389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97" t="str">
        <f>[1]Настройки!$B$1 &amp; " мес. ср. знач."</f>
        <v>2 мес. ср. знач.</v>
      </c>
    </row>
    <row r="5" spans="1:16" ht="15.75" customHeight="1" x14ac:dyDescent="0.2">
      <c r="A5" s="36" t="s">
        <v>481</v>
      </c>
      <c r="B5" s="10" t="s">
        <v>489</v>
      </c>
      <c r="C5" s="10" t="s">
        <v>489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489</v>
      </c>
    </row>
    <row r="6" spans="1:16" ht="15.75" customHeight="1" x14ac:dyDescent="0.2">
      <c r="A6" s="36" t="s">
        <v>482</v>
      </c>
      <c r="B6" s="10" t="s">
        <v>489</v>
      </c>
      <c r="C6" s="10" t="s">
        <v>489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489</v>
      </c>
    </row>
    <row r="7" spans="1:16" ht="15.75" customHeight="1" x14ac:dyDescent="0.2">
      <c r="A7" s="38" t="s">
        <v>483</v>
      </c>
      <c r="B7" s="10" t="s">
        <v>489</v>
      </c>
      <c r="C7" s="10" t="s">
        <v>489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 t="s">
        <v>489</v>
      </c>
    </row>
    <row r="8" spans="1:16" ht="31.5" x14ac:dyDescent="0.2">
      <c r="A8" s="247" t="s">
        <v>484</v>
      </c>
      <c r="B8" s="14" t="s">
        <v>489</v>
      </c>
      <c r="C8" s="14" t="s">
        <v>489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 t="s">
        <v>489</v>
      </c>
    </row>
    <row r="9" spans="1:16" ht="15" customHeight="1" x14ac:dyDescent="0.2">
      <c r="A9" s="9"/>
      <c r="B9" s="9"/>
      <c r="C9" s="9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</row>
    <row r="10" spans="1:16" ht="16.5" customHeight="1" x14ac:dyDescent="0.25">
      <c r="A10" s="388" t="s">
        <v>1</v>
      </c>
      <c r="B10" s="288" t="s">
        <v>438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71"/>
    </row>
    <row r="11" spans="1:16" ht="15.75" customHeight="1" x14ac:dyDescent="0.2">
      <c r="A11" s="389"/>
      <c r="B11" s="19" t="s">
        <v>17</v>
      </c>
      <c r="C11" s="16" t="s">
        <v>16</v>
      </c>
      <c r="D11" s="16" t="s">
        <v>4</v>
      </c>
      <c r="E11" s="16" t="s">
        <v>5</v>
      </c>
      <c r="F11" s="16" t="s">
        <v>2</v>
      </c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6" t="s">
        <v>11</v>
      </c>
      <c r="M11" s="16" t="s">
        <v>12</v>
      </c>
    </row>
    <row r="12" spans="1:16" ht="15.75" customHeight="1" x14ac:dyDescent="0.2">
      <c r="A12" s="36" t="s">
        <v>481</v>
      </c>
      <c r="B12" s="105"/>
      <c r="C12" s="105" t="s">
        <v>489</v>
      </c>
      <c r="D12" s="105" t="str">
        <f t="shared" ref="D12:M12" si="0">IF(D5="","",ROUND(D5/C5-100%,3))</f>
        <v/>
      </c>
      <c r="E12" s="105" t="str">
        <f t="shared" si="0"/>
        <v/>
      </c>
      <c r="F12" s="105" t="str">
        <f t="shared" si="0"/>
        <v/>
      </c>
      <c r="G12" s="105" t="str">
        <f t="shared" si="0"/>
        <v/>
      </c>
      <c r="H12" s="105" t="str">
        <f t="shared" si="0"/>
        <v/>
      </c>
      <c r="I12" s="105" t="str">
        <f t="shared" si="0"/>
        <v/>
      </c>
      <c r="J12" s="105" t="str">
        <f t="shared" si="0"/>
        <v/>
      </c>
      <c r="K12" s="105" t="str">
        <f t="shared" si="0"/>
        <v/>
      </c>
      <c r="L12" s="105" t="str">
        <f t="shared" si="0"/>
        <v/>
      </c>
      <c r="M12" s="105" t="str">
        <f t="shared" si="0"/>
        <v/>
      </c>
    </row>
    <row r="13" spans="1:16" ht="15.75" customHeight="1" x14ac:dyDescent="0.2">
      <c r="A13" s="36" t="s">
        <v>482</v>
      </c>
      <c r="B13" s="105"/>
      <c r="C13" s="105" t="s">
        <v>489</v>
      </c>
      <c r="D13" s="105" t="str">
        <f t="shared" ref="D13:M13" si="1">IF(D6="","",ROUND(D6/C6-100%,3))</f>
        <v/>
      </c>
      <c r="E13" s="105" t="str">
        <f t="shared" si="1"/>
        <v/>
      </c>
      <c r="F13" s="105" t="str">
        <f t="shared" si="1"/>
        <v/>
      </c>
      <c r="G13" s="105" t="str">
        <f t="shared" si="1"/>
        <v/>
      </c>
      <c r="H13" s="105" t="str">
        <f t="shared" si="1"/>
        <v/>
      </c>
      <c r="I13" s="105" t="str">
        <f t="shared" si="1"/>
        <v/>
      </c>
      <c r="J13" s="105" t="str">
        <f t="shared" si="1"/>
        <v/>
      </c>
      <c r="K13" s="105" t="str">
        <f t="shared" si="1"/>
        <v/>
      </c>
      <c r="L13" s="105" t="str">
        <f t="shared" si="1"/>
        <v/>
      </c>
      <c r="M13" s="105" t="str">
        <f t="shared" si="1"/>
        <v/>
      </c>
      <c r="N13" s="71"/>
    </row>
    <row r="14" spans="1:16" ht="15.75" customHeight="1" x14ac:dyDescent="0.2">
      <c r="A14" s="38" t="s">
        <v>483</v>
      </c>
      <c r="B14" s="105"/>
      <c r="C14" s="105" t="s">
        <v>489</v>
      </c>
      <c r="D14" s="105" t="str">
        <f t="shared" ref="D14:M14" si="2">IF(D7="","",ROUND(D7/C7-100%,3))</f>
        <v/>
      </c>
      <c r="E14" s="105" t="str">
        <f t="shared" si="2"/>
        <v/>
      </c>
      <c r="F14" s="105" t="str">
        <f t="shared" si="2"/>
        <v/>
      </c>
      <c r="G14" s="105" t="str">
        <f t="shared" si="2"/>
        <v/>
      </c>
      <c r="H14" s="105" t="str">
        <f t="shared" si="2"/>
        <v/>
      </c>
      <c r="I14" s="105" t="str">
        <f t="shared" si="2"/>
        <v/>
      </c>
      <c r="J14" s="105" t="str">
        <f t="shared" si="2"/>
        <v/>
      </c>
      <c r="K14" s="105" t="str">
        <f t="shared" si="2"/>
        <v/>
      </c>
      <c r="L14" s="105" t="str">
        <f t="shared" si="2"/>
        <v/>
      </c>
      <c r="M14" s="105" t="str">
        <f t="shared" si="2"/>
        <v/>
      </c>
    </row>
    <row r="15" spans="1:16" ht="31.5" x14ac:dyDescent="0.2">
      <c r="A15" s="247" t="s">
        <v>484</v>
      </c>
      <c r="B15" s="105"/>
      <c r="C15" s="105" t="s">
        <v>489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6" ht="15.75" customHeight="1" x14ac:dyDescent="0.2">
      <c r="A16" s="156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4" ht="15.75" customHeight="1" x14ac:dyDescent="0.25">
      <c r="A17" s="388" t="s">
        <v>1</v>
      </c>
      <c r="B17" s="288" t="s">
        <v>436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</row>
    <row r="18" spans="1:14" ht="28.5" x14ac:dyDescent="0.2">
      <c r="A18" s="389"/>
      <c r="B18" s="19" t="s">
        <v>17</v>
      </c>
      <c r="C18" s="16" t="s">
        <v>16</v>
      </c>
      <c r="D18" s="16" t="s">
        <v>4</v>
      </c>
      <c r="E18" s="16" t="s">
        <v>5</v>
      </c>
      <c r="F18" s="16" t="s">
        <v>2</v>
      </c>
      <c r="G18" s="16" t="s">
        <v>6</v>
      </c>
      <c r="H18" s="16" t="s">
        <v>7</v>
      </c>
      <c r="I18" s="16" t="s">
        <v>8</v>
      </c>
      <c r="J18" s="16" t="s">
        <v>9</v>
      </c>
      <c r="K18" s="16" t="s">
        <v>10</v>
      </c>
      <c r="L18" s="16" t="s">
        <v>11</v>
      </c>
      <c r="M18" s="16" t="s">
        <v>12</v>
      </c>
      <c r="N18" s="97" t="str">
        <f>[1]Настройки!$B$1 &amp; " мес. ср. знач."</f>
        <v>2 мес. ср. знач.</v>
      </c>
    </row>
    <row r="19" spans="1:14" ht="15.75" customHeight="1" x14ac:dyDescent="0.2">
      <c r="A19" s="36" t="s">
        <v>481</v>
      </c>
      <c r="B19" s="105" t="s">
        <v>489</v>
      </c>
      <c r="C19" s="105" t="s">
        <v>489</v>
      </c>
      <c r="D19" s="105" t="str">
        <f t="shared" ref="D19:M22" si="3">IF(D5="","",ROUND(D5/D26-100%,3))</f>
        <v/>
      </c>
      <c r="E19" s="105" t="str">
        <f t="shared" si="3"/>
        <v/>
      </c>
      <c r="F19" s="105" t="str">
        <f t="shared" si="3"/>
        <v/>
      </c>
      <c r="G19" s="105" t="str">
        <f t="shared" si="3"/>
        <v/>
      </c>
      <c r="H19" s="105" t="str">
        <f t="shared" si="3"/>
        <v/>
      </c>
      <c r="I19" s="105" t="str">
        <f t="shared" si="3"/>
        <v/>
      </c>
      <c r="J19" s="105" t="str">
        <f t="shared" si="3"/>
        <v/>
      </c>
      <c r="K19" s="105" t="str">
        <f t="shared" si="3"/>
        <v/>
      </c>
      <c r="L19" s="105" t="str">
        <f t="shared" si="3"/>
        <v/>
      </c>
      <c r="M19" s="105" t="str">
        <f t="shared" si="3"/>
        <v/>
      </c>
      <c r="N19" s="105" t="s">
        <v>489</v>
      </c>
    </row>
    <row r="20" spans="1:14" ht="15.75" customHeight="1" x14ac:dyDescent="0.2">
      <c r="A20" s="36" t="s">
        <v>482</v>
      </c>
      <c r="B20" s="105" t="s">
        <v>489</v>
      </c>
      <c r="C20" s="105" t="s">
        <v>489</v>
      </c>
      <c r="D20" s="105" t="str">
        <f t="shared" si="3"/>
        <v/>
      </c>
      <c r="E20" s="105" t="str">
        <f t="shared" si="3"/>
        <v/>
      </c>
      <c r="F20" s="105" t="str">
        <f t="shared" si="3"/>
        <v/>
      </c>
      <c r="G20" s="105" t="str">
        <f t="shared" si="3"/>
        <v/>
      </c>
      <c r="H20" s="105" t="str">
        <f t="shared" si="3"/>
        <v/>
      </c>
      <c r="I20" s="105" t="str">
        <f t="shared" si="3"/>
        <v/>
      </c>
      <c r="J20" s="105" t="str">
        <f t="shared" si="3"/>
        <v/>
      </c>
      <c r="K20" s="105" t="str">
        <f t="shared" si="3"/>
        <v/>
      </c>
      <c r="L20" s="105" t="str">
        <f t="shared" si="3"/>
        <v/>
      </c>
      <c r="M20" s="105" t="str">
        <f t="shared" si="3"/>
        <v/>
      </c>
      <c r="N20" s="105" t="s">
        <v>489</v>
      </c>
    </row>
    <row r="21" spans="1:14" ht="15.75" customHeight="1" x14ac:dyDescent="0.2">
      <c r="A21" s="38" t="s">
        <v>483</v>
      </c>
      <c r="B21" s="105" t="s">
        <v>489</v>
      </c>
      <c r="C21" s="105" t="s">
        <v>489</v>
      </c>
      <c r="D21" s="105" t="str">
        <f t="shared" si="3"/>
        <v/>
      </c>
      <c r="E21" s="105" t="str">
        <f t="shared" si="3"/>
        <v/>
      </c>
      <c r="F21" s="105" t="str">
        <f t="shared" si="3"/>
        <v/>
      </c>
      <c r="G21" s="105" t="str">
        <f t="shared" si="3"/>
        <v/>
      </c>
      <c r="H21" s="105" t="str">
        <f t="shared" si="3"/>
        <v/>
      </c>
      <c r="I21" s="105" t="str">
        <f t="shared" si="3"/>
        <v/>
      </c>
      <c r="J21" s="105" t="str">
        <f t="shared" si="3"/>
        <v/>
      </c>
      <c r="K21" s="105" t="str">
        <f t="shared" si="3"/>
        <v/>
      </c>
      <c r="L21" s="105" t="str">
        <f t="shared" si="3"/>
        <v/>
      </c>
      <c r="M21" s="105" t="str">
        <f t="shared" si="3"/>
        <v/>
      </c>
      <c r="N21" s="105" t="s">
        <v>489</v>
      </c>
    </row>
    <row r="22" spans="1:14" ht="31.5" x14ac:dyDescent="0.2">
      <c r="A22" s="247" t="s">
        <v>484</v>
      </c>
      <c r="B22" s="105" t="s">
        <v>489</v>
      </c>
      <c r="C22" s="105" t="s">
        <v>489</v>
      </c>
      <c r="D22" s="105" t="str">
        <f t="shared" si="3"/>
        <v/>
      </c>
      <c r="E22" s="105" t="str">
        <f t="shared" si="3"/>
        <v/>
      </c>
      <c r="F22" s="105" t="str">
        <f t="shared" si="3"/>
        <v/>
      </c>
      <c r="G22" s="105" t="str">
        <f t="shared" si="3"/>
        <v/>
      </c>
      <c r="H22" s="105" t="str">
        <f t="shared" si="3"/>
        <v/>
      </c>
      <c r="I22" s="105" t="str">
        <f t="shared" si="3"/>
        <v/>
      </c>
      <c r="J22" s="105" t="str">
        <f t="shared" si="3"/>
        <v/>
      </c>
      <c r="K22" s="105" t="str">
        <f t="shared" si="3"/>
        <v/>
      </c>
      <c r="L22" s="105" t="str">
        <f t="shared" si="3"/>
        <v/>
      </c>
      <c r="M22" s="105" t="str">
        <f t="shared" si="3"/>
        <v/>
      </c>
      <c r="N22" s="105" t="s">
        <v>489</v>
      </c>
    </row>
    <row r="23" spans="1:14" ht="15.75" customHeight="1" x14ac:dyDescent="0.2">
      <c r="A23" s="156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4" ht="15.75" customHeight="1" x14ac:dyDescent="0.25">
      <c r="A24" s="388" t="s">
        <v>1</v>
      </c>
      <c r="B24" s="280" t="s">
        <v>18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</row>
    <row r="25" spans="1:14" ht="28.5" x14ac:dyDescent="0.2">
      <c r="A25" s="389"/>
      <c r="B25" s="19" t="s">
        <v>17</v>
      </c>
      <c r="C25" s="16" t="s">
        <v>16</v>
      </c>
      <c r="D25" s="16" t="s">
        <v>4</v>
      </c>
      <c r="E25" s="16" t="s">
        <v>5</v>
      </c>
      <c r="F25" s="16" t="s">
        <v>2</v>
      </c>
      <c r="G25" s="16" t="s">
        <v>6</v>
      </c>
      <c r="H25" s="16" t="s">
        <v>7</v>
      </c>
      <c r="I25" s="16" t="s">
        <v>8</v>
      </c>
      <c r="J25" s="16" t="s">
        <v>9</v>
      </c>
      <c r="K25" s="16" t="s">
        <v>10</v>
      </c>
      <c r="L25" s="16" t="s">
        <v>11</v>
      </c>
      <c r="M25" s="16" t="s">
        <v>12</v>
      </c>
      <c r="N25" s="97" t="str">
        <f>[1]Настройки!$B$1 &amp; " мес. ср. знач."</f>
        <v>2 мес. ср. знач.</v>
      </c>
    </row>
    <row r="26" spans="1:14" ht="15.75" customHeight="1" x14ac:dyDescent="0.2">
      <c r="A26" s="36" t="s">
        <v>481</v>
      </c>
      <c r="B26" s="10">
        <v>55.033628170552937</v>
      </c>
      <c r="C26" s="10">
        <v>56.650611098373979</v>
      </c>
      <c r="D26" s="10">
        <v>57.548934947163453</v>
      </c>
      <c r="E26" s="10" t="s">
        <v>489</v>
      </c>
      <c r="F26" s="10" t="s">
        <v>489</v>
      </c>
      <c r="G26" s="10" t="s">
        <v>489</v>
      </c>
      <c r="H26" s="10" t="s">
        <v>489</v>
      </c>
      <c r="I26" s="10" t="s">
        <v>489</v>
      </c>
      <c r="J26" s="10" t="s">
        <v>489</v>
      </c>
      <c r="K26" s="41" t="s">
        <v>489</v>
      </c>
      <c r="L26" s="10" t="s">
        <v>489</v>
      </c>
      <c r="M26" s="10" t="s">
        <v>489</v>
      </c>
      <c r="N26" s="10" t="s">
        <v>489</v>
      </c>
    </row>
    <row r="27" spans="1:14" ht="15.75" customHeight="1" x14ac:dyDescent="0.2">
      <c r="A27" s="36" t="s">
        <v>482</v>
      </c>
      <c r="B27" s="10">
        <v>113.6963785063044</v>
      </c>
      <c r="C27" s="10">
        <v>119.2309768434958</v>
      </c>
      <c r="D27" s="10">
        <v>122.35863675881092</v>
      </c>
      <c r="E27" s="10" t="s">
        <v>489</v>
      </c>
      <c r="F27" s="10" t="s">
        <v>489</v>
      </c>
      <c r="G27" s="10" t="s">
        <v>489</v>
      </c>
      <c r="H27" s="10" t="s">
        <v>489</v>
      </c>
      <c r="I27" s="10" t="s">
        <v>489</v>
      </c>
      <c r="J27" s="10" t="s">
        <v>489</v>
      </c>
      <c r="K27" s="41" t="s">
        <v>489</v>
      </c>
      <c r="L27" s="10" t="s">
        <v>489</v>
      </c>
      <c r="M27" s="10" t="s">
        <v>489</v>
      </c>
      <c r="N27" s="10" t="s">
        <v>489</v>
      </c>
    </row>
    <row r="28" spans="1:14" ht="15.75" customHeight="1" x14ac:dyDescent="0.2">
      <c r="A28" s="38" t="s">
        <v>483</v>
      </c>
      <c r="B28" s="41">
        <v>242.63461538461542</v>
      </c>
      <c r="C28" s="41">
        <v>251.74230769230772</v>
      </c>
      <c r="D28" s="41">
        <v>316.06538461538469</v>
      </c>
      <c r="E28" s="41" t="s">
        <v>489</v>
      </c>
      <c r="F28" s="41" t="s">
        <v>489</v>
      </c>
      <c r="G28" s="41" t="s">
        <v>489</v>
      </c>
      <c r="H28" s="41" t="s">
        <v>489</v>
      </c>
      <c r="I28" s="41" t="s">
        <v>489</v>
      </c>
      <c r="J28" s="41" t="s">
        <v>489</v>
      </c>
      <c r="K28" s="41" t="s">
        <v>489</v>
      </c>
      <c r="L28" s="10" t="s">
        <v>489</v>
      </c>
      <c r="M28" s="10" t="s">
        <v>489</v>
      </c>
      <c r="N28" s="10" t="s">
        <v>489</v>
      </c>
    </row>
    <row r="29" spans="1:14" ht="31.5" x14ac:dyDescent="0.2">
      <c r="A29" s="247" t="s">
        <v>484</v>
      </c>
      <c r="B29" s="14">
        <f t="shared" ref="B29:D29" si="4">SUM(B26:B28)</f>
        <v>411.36462206147274</v>
      </c>
      <c r="C29" s="14">
        <f t="shared" si="4"/>
        <v>427.62389563417753</v>
      </c>
      <c r="D29" s="14">
        <f t="shared" si="4"/>
        <v>495.97295632135905</v>
      </c>
      <c r="E29" s="14" t="s">
        <v>489</v>
      </c>
      <c r="F29" s="14" t="s">
        <v>489</v>
      </c>
      <c r="G29" s="14" t="s">
        <v>489</v>
      </c>
      <c r="H29" s="14" t="s">
        <v>489</v>
      </c>
      <c r="I29" s="14" t="s">
        <v>489</v>
      </c>
      <c r="J29" s="14" t="s">
        <v>489</v>
      </c>
      <c r="K29" s="14" t="s">
        <v>489</v>
      </c>
      <c r="L29" s="14" t="s">
        <v>489</v>
      </c>
      <c r="M29" s="14" t="s">
        <v>489</v>
      </c>
      <c r="N29" s="14" t="s">
        <v>489</v>
      </c>
    </row>
    <row r="30" spans="1:14" ht="15.75" customHeight="1" x14ac:dyDescent="0.2">
      <c r="A30" s="245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</row>
    <row r="31" spans="1:14" ht="15.75" customHeight="1" x14ac:dyDescent="0.25">
      <c r="A31" s="388" t="s">
        <v>1</v>
      </c>
      <c r="B31" s="288" t="s">
        <v>349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46"/>
    </row>
    <row r="32" spans="1:14" ht="15.75" customHeight="1" x14ac:dyDescent="0.2">
      <c r="A32" s="389"/>
      <c r="B32" s="19" t="s">
        <v>17</v>
      </c>
      <c r="C32" s="16" t="s">
        <v>16</v>
      </c>
      <c r="D32" s="16" t="s">
        <v>4</v>
      </c>
      <c r="E32" s="16" t="s">
        <v>5</v>
      </c>
      <c r="F32" s="16" t="s">
        <v>2</v>
      </c>
      <c r="G32" s="16" t="s">
        <v>6</v>
      </c>
      <c r="H32" s="16" t="s">
        <v>7</v>
      </c>
      <c r="I32" s="16" t="s">
        <v>8</v>
      </c>
      <c r="J32" s="16" t="s">
        <v>9</v>
      </c>
      <c r="K32" s="16" t="s">
        <v>10</v>
      </c>
      <c r="L32" s="16" t="s">
        <v>11</v>
      </c>
      <c r="M32" s="16" t="s">
        <v>12</v>
      </c>
      <c r="N32" s="246"/>
    </row>
    <row r="33" spans="1:14" ht="15.75" customHeight="1" x14ac:dyDescent="0.2">
      <c r="A33" s="36" t="s">
        <v>481</v>
      </c>
      <c r="B33" s="105"/>
      <c r="C33" s="105">
        <f>IF(C26="","",ROUND(C26/B26-100%,3))</f>
        <v>2.9000000000000001E-2</v>
      </c>
      <c r="D33" s="105">
        <f t="shared" ref="D33" si="5">IF(D26="","",ROUND(D26/C26-100%,3))</f>
        <v>1.6E-2</v>
      </c>
      <c r="E33" s="105" t="s">
        <v>489</v>
      </c>
      <c r="F33" s="105" t="s">
        <v>489</v>
      </c>
      <c r="G33" s="105" t="s">
        <v>489</v>
      </c>
      <c r="H33" s="105" t="s">
        <v>489</v>
      </c>
      <c r="I33" s="105" t="s">
        <v>489</v>
      </c>
      <c r="J33" s="105" t="s">
        <v>489</v>
      </c>
      <c r="K33" s="105" t="s">
        <v>489</v>
      </c>
      <c r="L33" s="105" t="s">
        <v>489</v>
      </c>
      <c r="M33" s="105" t="s">
        <v>489</v>
      </c>
      <c r="N33" s="246"/>
    </row>
    <row r="34" spans="1:14" ht="15.75" customHeight="1" x14ac:dyDescent="0.2">
      <c r="A34" s="36" t="s">
        <v>482</v>
      </c>
      <c r="B34" s="105"/>
      <c r="C34" s="105">
        <f t="shared" ref="C34:D34" si="6">IF(C27="","",ROUND(C27/B27-100%,3))</f>
        <v>4.9000000000000002E-2</v>
      </c>
      <c r="D34" s="105">
        <f t="shared" si="6"/>
        <v>2.5999999999999999E-2</v>
      </c>
      <c r="E34" s="105" t="s">
        <v>489</v>
      </c>
      <c r="F34" s="105" t="s">
        <v>489</v>
      </c>
      <c r="G34" s="105" t="s">
        <v>489</v>
      </c>
      <c r="H34" s="105" t="s">
        <v>489</v>
      </c>
      <c r="I34" s="105" t="s">
        <v>489</v>
      </c>
      <c r="J34" s="105" t="s">
        <v>489</v>
      </c>
      <c r="K34" s="105" t="s">
        <v>489</v>
      </c>
      <c r="L34" s="105" t="s">
        <v>489</v>
      </c>
      <c r="M34" s="105" t="s">
        <v>489</v>
      </c>
      <c r="N34" s="246"/>
    </row>
    <row r="35" spans="1:14" ht="15.75" customHeight="1" x14ac:dyDescent="0.2">
      <c r="A35" s="38" t="s">
        <v>483</v>
      </c>
      <c r="B35" s="105"/>
      <c r="C35" s="105">
        <f t="shared" ref="C35:D35" si="7">IF(C28="","",ROUND(C28/B28-100%,3))</f>
        <v>3.7999999999999999E-2</v>
      </c>
      <c r="D35" s="105">
        <f t="shared" si="7"/>
        <v>0.25600000000000001</v>
      </c>
      <c r="E35" s="105" t="s">
        <v>489</v>
      </c>
      <c r="F35" s="105" t="s">
        <v>489</v>
      </c>
      <c r="G35" s="105" t="s">
        <v>489</v>
      </c>
      <c r="H35" s="105" t="s">
        <v>489</v>
      </c>
      <c r="I35" s="105" t="s">
        <v>489</v>
      </c>
      <c r="J35" s="105" t="s">
        <v>489</v>
      </c>
      <c r="K35" s="105" t="s">
        <v>489</v>
      </c>
      <c r="L35" s="105" t="s">
        <v>489</v>
      </c>
      <c r="M35" s="105" t="s">
        <v>489</v>
      </c>
      <c r="N35" s="246"/>
    </row>
    <row r="36" spans="1:14" ht="31.5" x14ac:dyDescent="0.2">
      <c r="A36" s="247" t="s">
        <v>484</v>
      </c>
      <c r="B36" s="105"/>
      <c r="C36" s="105">
        <f>IF(C29="","",ROUND(C29/B29-100%,3))</f>
        <v>0.04</v>
      </c>
      <c r="D36" s="105">
        <f t="shared" ref="D36" si="8">IF(D29="","",ROUND(D29/C29-100%,3))</f>
        <v>0.16</v>
      </c>
      <c r="E36" s="105" t="s">
        <v>489</v>
      </c>
      <c r="F36" s="105" t="s">
        <v>489</v>
      </c>
      <c r="G36" s="105" t="s">
        <v>489</v>
      </c>
      <c r="H36" s="105" t="s">
        <v>489</v>
      </c>
      <c r="I36" s="105" t="s">
        <v>489</v>
      </c>
      <c r="J36" s="105" t="s">
        <v>489</v>
      </c>
      <c r="K36" s="105" t="s">
        <v>489</v>
      </c>
      <c r="L36" s="105" t="s">
        <v>489</v>
      </c>
      <c r="M36" s="105" t="s">
        <v>489</v>
      </c>
      <c r="N36" s="246"/>
    </row>
  </sheetData>
  <mergeCells count="11">
    <mergeCell ref="A24:A25"/>
    <mergeCell ref="B24:N24"/>
    <mergeCell ref="A31:A32"/>
    <mergeCell ref="B31:M31"/>
    <mergeCell ref="A1:N1"/>
    <mergeCell ref="A3:A4"/>
    <mergeCell ref="B3:N3"/>
    <mergeCell ref="A10:A11"/>
    <mergeCell ref="B10:M10"/>
    <mergeCell ref="A17:A18"/>
    <mergeCell ref="B17:N17"/>
  </mergeCells>
  <hyperlinks>
    <hyperlink ref="P1" location="Навигация!A1" display="Навигация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8C671AF9-BD93-483E-972F-9BA1AFDD700C}">
            <xm:f>NOT(ISERROR(SEARCH("+",B12)))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" operator="containsText" id="{5ED45E1F-E2E2-46FF-99C9-BBE71753418E}">
            <xm:f>NOT(ISERROR(SEARCH("-",B12)))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B12:M16 B23:M23</xm:sqref>
        </x14:conditionalFormatting>
        <x14:conditionalFormatting xmlns:xm="http://schemas.microsoft.com/office/excel/2006/main">
          <x14:cfRule type="containsText" priority="5" operator="containsText" id="{91EA7C44-7265-46F9-AA6D-900C6B715BB8}">
            <xm:f>NOT(ISERROR(SEARCH("+",B33)))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FC6AAB9F-6136-42A5-991B-3C60BDA41F44}">
            <xm:f>NOT(ISERROR(SEARCH("-",B33)))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B33:M35 C36:M36</xm:sqref>
        </x14:conditionalFormatting>
        <x14:conditionalFormatting xmlns:xm="http://schemas.microsoft.com/office/excel/2006/main">
          <x14:cfRule type="containsText" priority="3" operator="containsText" id="{71EF376D-A8F3-43D1-A9D3-82CA36D633B8}">
            <xm:f>NOT(ISERROR(SEARCH("+",B36)))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" operator="containsText" id="{90DD81F5-8351-4B5C-9E35-39AE3E1CF41D}">
            <xm:f>NOT(ISERROR(SEARCH("-",B36)))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containsText" priority="1" operator="containsText" id="{233683B3-A026-46B1-906D-82BF36CCBF52}">
            <xm:f>NOT(ISERROR(SEARCH("+",B19)))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" operator="containsText" id="{C229917D-0DAB-400F-A3F8-B6310F971AF6}">
            <xm:f>NOT(ISERROR(SEARCH("-",B19)))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B19:N22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showGridLines="0" workbookViewId="0">
      <selection activeCell="O1" sqref="O1"/>
    </sheetView>
  </sheetViews>
  <sheetFormatPr defaultRowHeight="15" x14ac:dyDescent="0.25"/>
  <cols>
    <col min="1" max="1" width="45.7109375" customWidth="1"/>
    <col min="2" max="14" width="12.28515625" customWidth="1"/>
  </cols>
  <sheetData>
    <row r="1" spans="1:16" ht="21" customHeight="1" x14ac:dyDescent="0.25">
      <c r="A1" s="281" t="s">
        <v>334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44" t="s">
        <v>0</v>
      </c>
    </row>
    <row r="2" spans="1:16" ht="1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5" customHeight="1" x14ac:dyDescent="0.25">
      <c r="A3" s="279" t="s">
        <v>19</v>
      </c>
      <c r="B3" s="280" t="s">
        <v>418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6" ht="15" customHeight="1" x14ac:dyDescent="0.25">
      <c r="A4" s="279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tr">
        <f>[1]Настройки!$B$1 &amp; " мес"</f>
        <v>2 мес</v>
      </c>
    </row>
    <row r="5" spans="1:16" ht="15" customHeight="1" x14ac:dyDescent="0.25">
      <c r="A5" s="7" t="s">
        <v>20</v>
      </c>
      <c r="B5" s="10" t="s">
        <v>489</v>
      </c>
      <c r="C5" s="10" t="s">
        <v>489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489</v>
      </c>
    </row>
    <row r="6" spans="1:16" ht="15" customHeight="1" x14ac:dyDescent="0.25">
      <c r="A6" s="7" t="s">
        <v>21</v>
      </c>
      <c r="B6" s="10" t="s">
        <v>489</v>
      </c>
      <c r="C6" s="10" t="s">
        <v>489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489</v>
      </c>
    </row>
    <row r="7" spans="1:16" ht="15" customHeight="1" x14ac:dyDescent="0.25">
      <c r="A7" s="7" t="s">
        <v>22</v>
      </c>
      <c r="B7" s="10" t="s">
        <v>489</v>
      </c>
      <c r="C7" s="10" t="s">
        <v>489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 t="s">
        <v>489</v>
      </c>
    </row>
    <row r="8" spans="1:16" ht="15" customHeight="1" x14ac:dyDescent="0.25">
      <c r="A8" s="7" t="s">
        <v>23</v>
      </c>
      <c r="B8" s="10" t="s">
        <v>489</v>
      </c>
      <c r="C8" s="10" t="s">
        <v>489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 t="s">
        <v>489</v>
      </c>
    </row>
    <row r="9" spans="1:16" ht="15" customHeight="1" x14ac:dyDescent="0.25">
      <c r="A9" s="7" t="s">
        <v>24</v>
      </c>
      <c r="B9" s="10" t="s">
        <v>489</v>
      </c>
      <c r="C9" s="10" t="s">
        <v>489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489</v>
      </c>
    </row>
    <row r="10" spans="1:16" ht="15" customHeight="1" x14ac:dyDescent="0.25">
      <c r="A10" s="7" t="s">
        <v>300</v>
      </c>
      <c r="B10" s="10" t="s">
        <v>489</v>
      </c>
      <c r="C10" s="10" t="s">
        <v>489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489</v>
      </c>
    </row>
    <row r="11" spans="1:16" ht="15" customHeight="1" x14ac:dyDescent="0.25">
      <c r="A11" s="7" t="s">
        <v>25</v>
      </c>
      <c r="B11" s="10" t="s">
        <v>489</v>
      </c>
      <c r="C11" s="10" t="s">
        <v>489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489</v>
      </c>
    </row>
    <row r="12" spans="1:16" ht="15" customHeight="1" x14ac:dyDescent="0.25">
      <c r="A12" s="21" t="s">
        <v>15</v>
      </c>
      <c r="B12" s="14" t="s">
        <v>489</v>
      </c>
      <c r="C12" s="14" t="s">
        <v>489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 t="s">
        <v>489</v>
      </c>
    </row>
    <row r="13" spans="1:16" ht="1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6" ht="1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6" ht="15.75" x14ac:dyDescent="0.25">
      <c r="A15" s="279" t="s">
        <v>19</v>
      </c>
      <c r="B15" s="280" t="s">
        <v>18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6" ht="20.100000000000001" customHeight="1" x14ac:dyDescent="0.25">
      <c r="A16" s="279"/>
      <c r="B16" s="19" t="s">
        <v>17</v>
      </c>
      <c r="C16" s="16" t="s">
        <v>16</v>
      </c>
      <c r="D16" s="16" t="s">
        <v>4</v>
      </c>
      <c r="E16" s="16" t="s">
        <v>5</v>
      </c>
      <c r="F16" s="16" t="s">
        <v>2</v>
      </c>
      <c r="G16" s="16" t="s">
        <v>6</v>
      </c>
      <c r="H16" s="16" t="s">
        <v>7</v>
      </c>
      <c r="I16" s="16" t="s">
        <v>8</v>
      </c>
      <c r="J16" s="16" t="s">
        <v>9</v>
      </c>
      <c r="K16" s="16" t="s">
        <v>10</v>
      </c>
      <c r="L16" s="16" t="s">
        <v>11</v>
      </c>
      <c r="M16" s="16" t="s">
        <v>12</v>
      </c>
      <c r="N16" s="16" t="str">
        <f>[1]Настройки!$B$1 &amp; " мес"</f>
        <v>2 мес</v>
      </c>
    </row>
    <row r="17" spans="1:14" x14ac:dyDescent="0.25">
      <c r="A17" s="7" t="s">
        <v>20</v>
      </c>
      <c r="B17" s="10">
        <v>4.8584069999999997</v>
      </c>
      <c r="C17" s="10">
        <v>3.7235269999999998</v>
      </c>
      <c r="D17" s="10">
        <v>5.7531189999999999</v>
      </c>
      <c r="E17" s="10" t="s">
        <v>489</v>
      </c>
      <c r="F17" s="10" t="s">
        <v>489</v>
      </c>
      <c r="G17" s="10" t="s">
        <v>489</v>
      </c>
      <c r="H17" s="10" t="s">
        <v>489</v>
      </c>
      <c r="I17" s="10" t="s">
        <v>489</v>
      </c>
      <c r="J17" s="10" t="s">
        <v>489</v>
      </c>
      <c r="K17" s="10" t="s">
        <v>489</v>
      </c>
      <c r="L17" s="10" t="s">
        <v>489</v>
      </c>
      <c r="M17" s="10" t="s">
        <v>489</v>
      </c>
      <c r="N17" s="10" t="s">
        <v>489</v>
      </c>
    </row>
    <row r="18" spans="1:14" x14ac:dyDescent="0.25">
      <c r="A18" s="7" t="s">
        <v>21</v>
      </c>
      <c r="B18" s="10">
        <v>4.2931119999999998</v>
      </c>
      <c r="C18" s="10">
        <v>3.8140519099999999</v>
      </c>
      <c r="D18" s="10">
        <v>3.8000464600000003</v>
      </c>
      <c r="E18" s="10" t="s">
        <v>489</v>
      </c>
      <c r="F18" s="10" t="s">
        <v>489</v>
      </c>
      <c r="G18" s="10" t="s">
        <v>489</v>
      </c>
      <c r="H18" s="10" t="s">
        <v>489</v>
      </c>
      <c r="I18" s="10" t="s">
        <v>489</v>
      </c>
      <c r="J18" s="10" t="s">
        <v>489</v>
      </c>
      <c r="K18" s="10" t="s">
        <v>489</v>
      </c>
      <c r="L18" s="10" t="s">
        <v>489</v>
      </c>
      <c r="M18" s="10" t="s">
        <v>489</v>
      </c>
      <c r="N18" s="10" t="s">
        <v>489</v>
      </c>
    </row>
    <row r="19" spans="1:14" x14ac:dyDescent="0.25">
      <c r="A19" s="7" t="s">
        <v>22</v>
      </c>
      <c r="B19" s="10">
        <v>2.692472</v>
      </c>
      <c r="C19" s="10">
        <v>2.2653050000000001</v>
      </c>
      <c r="D19" s="10">
        <v>1.7029730000000001</v>
      </c>
      <c r="E19" s="10" t="s">
        <v>489</v>
      </c>
      <c r="F19" s="10" t="s">
        <v>489</v>
      </c>
      <c r="G19" s="10" t="s">
        <v>489</v>
      </c>
      <c r="H19" s="10" t="s">
        <v>489</v>
      </c>
      <c r="I19" s="10" t="s">
        <v>489</v>
      </c>
      <c r="J19" s="10" t="s">
        <v>489</v>
      </c>
      <c r="K19" s="10" t="s">
        <v>489</v>
      </c>
      <c r="L19" s="10" t="s">
        <v>489</v>
      </c>
      <c r="M19" s="10" t="s">
        <v>489</v>
      </c>
      <c r="N19" s="10" t="s">
        <v>489</v>
      </c>
    </row>
    <row r="20" spans="1:14" x14ac:dyDescent="0.25">
      <c r="A20" s="7" t="s">
        <v>23</v>
      </c>
      <c r="B20" s="10">
        <v>0.77712499999999995</v>
      </c>
      <c r="C20" s="10">
        <v>0.70691800000000005</v>
      </c>
      <c r="D20" s="10">
        <v>0.383741</v>
      </c>
      <c r="E20" s="10" t="s">
        <v>489</v>
      </c>
      <c r="F20" s="10" t="s">
        <v>489</v>
      </c>
      <c r="G20" s="10" t="s">
        <v>489</v>
      </c>
      <c r="H20" s="10" t="s">
        <v>489</v>
      </c>
      <c r="I20" s="10" t="s">
        <v>489</v>
      </c>
      <c r="J20" s="10" t="s">
        <v>489</v>
      </c>
      <c r="K20" s="10" t="s">
        <v>489</v>
      </c>
      <c r="L20" s="10" t="s">
        <v>489</v>
      </c>
      <c r="M20" s="10" t="s">
        <v>489</v>
      </c>
      <c r="N20" s="10" t="s">
        <v>489</v>
      </c>
    </row>
    <row r="21" spans="1:14" x14ac:dyDescent="0.25">
      <c r="A21" s="7" t="s">
        <v>24</v>
      </c>
      <c r="B21" s="10">
        <v>0.81619200000000003</v>
      </c>
      <c r="C21" s="10">
        <v>0.80204699999999995</v>
      </c>
      <c r="D21" s="10">
        <v>0.52104399999999995</v>
      </c>
      <c r="E21" s="10" t="s">
        <v>489</v>
      </c>
      <c r="F21" s="10" t="s">
        <v>489</v>
      </c>
      <c r="G21" s="10" t="s">
        <v>489</v>
      </c>
      <c r="H21" s="10" t="s">
        <v>489</v>
      </c>
      <c r="I21" s="10" t="s">
        <v>489</v>
      </c>
      <c r="J21" s="10" t="s">
        <v>489</v>
      </c>
      <c r="K21" s="10" t="s">
        <v>489</v>
      </c>
      <c r="L21" s="10" t="s">
        <v>489</v>
      </c>
      <c r="M21" s="10" t="s">
        <v>489</v>
      </c>
      <c r="N21" s="10" t="s">
        <v>489</v>
      </c>
    </row>
    <row r="22" spans="1:14" x14ac:dyDescent="0.25">
      <c r="A22" s="7" t="s">
        <v>300</v>
      </c>
      <c r="B22" s="10">
        <v>0.15817800000000001</v>
      </c>
      <c r="C22" s="10">
        <v>0.19126299999999999</v>
      </c>
      <c r="D22" s="10">
        <v>0.17791699999999999</v>
      </c>
      <c r="E22" s="10" t="s">
        <v>489</v>
      </c>
      <c r="F22" s="10" t="s">
        <v>489</v>
      </c>
      <c r="G22" s="10" t="s">
        <v>489</v>
      </c>
      <c r="H22" s="10" t="s">
        <v>489</v>
      </c>
      <c r="I22" s="10" t="s">
        <v>489</v>
      </c>
      <c r="J22" s="10" t="s">
        <v>489</v>
      </c>
      <c r="K22" s="10" t="s">
        <v>489</v>
      </c>
      <c r="L22" s="10" t="s">
        <v>489</v>
      </c>
      <c r="M22" s="10" t="s">
        <v>489</v>
      </c>
      <c r="N22" s="10" t="s">
        <v>489</v>
      </c>
    </row>
    <row r="23" spans="1:14" x14ac:dyDescent="0.25">
      <c r="A23" s="7" t="s">
        <v>25</v>
      </c>
      <c r="B23" s="10">
        <f>(B24-SUM(B17:B22))</f>
        <v>2.1990869999999987</v>
      </c>
      <c r="C23" s="10">
        <f t="shared" ref="C23:D23" si="0">(C24-SUM(C17:C22))</f>
        <v>2.0358497800000013</v>
      </c>
      <c r="D23" s="10">
        <f t="shared" si="0"/>
        <v>1.4619699999999991</v>
      </c>
      <c r="E23" s="10" t="s">
        <v>489</v>
      </c>
      <c r="F23" s="10" t="s">
        <v>489</v>
      </c>
      <c r="G23" s="10" t="s">
        <v>489</v>
      </c>
      <c r="H23" s="10" t="s">
        <v>489</v>
      </c>
      <c r="I23" s="10" t="s">
        <v>489</v>
      </c>
      <c r="J23" s="10" t="s">
        <v>489</v>
      </c>
      <c r="K23" s="10" t="s">
        <v>489</v>
      </c>
      <c r="L23" s="10" t="s">
        <v>489</v>
      </c>
      <c r="M23" s="10" t="s">
        <v>489</v>
      </c>
      <c r="N23" s="10" t="s">
        <v>489</v>
      </c>
    </row>
    <row r="24" spans="1:14" ht="15.75" x14ac:dyDescent="0.25">
      <c r="A24" s="21" t="s">
        <v>15</v>
      </c>
      <c r="B24" s="14">
        <v>15.794573</v>
      </c>
      <c r="C24" s="14">
        <v>13.538961690000001</v>
      </c>
      <c r="D24" s="14">
        <v>13.800810460000001</v>
      </c>
      <c r="E24" s="14" t="s">
        <v>489</v>
      </c>
      <c r="F24" s="14" t="s">
        <v>489</v>
      </c>
      <c r="G24" s="14" t="s">
        <v>489</v>
      </c>
      <c r="H24" s="14" t="s">
        <v>489</v>
      </c>
      <c r="I24" s="14" t="s">
        <v>489</v>
      </c>
      <c r="J24" s="14" t="s">
        <v>489</v>
      </c>
      <c r="K24" s="14" t="s">
        <v>489</v>
      </c>
      <c r="L24" s="14" t="s">
        <v>489</v>
      </c>
      <c r="M24" s="14" t="s">
        <v>489</v>
      </c>
      <c r="N24" s="14" t="s">
        <v>489</v>
      </c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279" t="s">
        <v>19</v>
      </c>
      <c r="B27" s="280" t="s">
        <v>26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</row>
    <row r="28" spans="1:14" ht="20.100000000000001" customHeight="1" x14ac:dyDescent="0.25">
      <c r="A28" s="279"/>
      <c r="B28" s="19" t="s">
        <v>17</v>
      </c>
      <c r="C28" s="16" t="s">
        <v>16</v>
      </c>
      <c r="D28" s="16" t="s">
        <v>4</v>
      </c>
      <c r="E28" s="16" t="s">
        <v>5</v>
      </c>
      <c r="F28" s="16" t="s">
        <v>2</v>
      </c>
      <c r="G28" s="16" t="s">
        <v>6</v>
      </c>
      <c r="H28" s="16" t="s">
        <v>7</v>
      </c>
      <c r="I28" s="16" t="s">
        <v>8</v>
      </c>
      <c r="J28" s="16" t="s">
        <v>9</v>
      </c>
      <c r="K28" s="16" t="s">
        <v>10</v>
      </c>
      <c r="L28" s="16" t="s">
        <v>11</v>
      </c>
      <c r="M28" s="16" t="s">
        <v>12</v>
      </c>
      <c r="N28" s="16" t="str">
        <f>[1]Настройки!$B$1 &amp; " мес"</f>
        <v>2 мес</v>
      </c>
    </row>
    <row r="29" spans="1:14" x14ac:dyDescent="0.25">
      <c r="A29" s="7" t="s">
        <v>20</v>
      </c>
      <c r="B29" s="10" t="s">
        <v>489</v>
      </c>
      <c r="C29" s="10" t="s">
        <v>489</v>
      </c>
      <c r="D29" s="10" t="s">
        <v>489</v>
      </c>
      <c r="E29" s="10" t="s">
        <v>489</v>
      </c>
      <c r="F29" s="10" t="s">
        <v>489</v>
      </c>
      <c r="G29" s="10" t="s">
        <v>489</v>
      </c>
      <c r="H29" s="10" t="s">
        <v>489</v>
      </c>
      <c r="I29" s="10" t="s">
        <v>489</v>
      </c>
      <c r="J29" s="10" t="s">
        <v>489</v>
      </c>
      <c r="K29" s="10" t="s">
        <v>489</v>
      </c>
      <c r="L29" s="10" t="s">
        <v>489</v>
      </c>
      <c r="M29" s="10" t="s">
        <v>489</v>
      </c>
      <c r="N29" s="10" t="s">
        <v>489</v>
      </c>
    </row>
    <row r="30" spans="1:14" x14ac:dyDescent="0.25">
      <c r="A30" s="7" t="s">
        <v>21</v>
      </c>
      <c r="B30" s="10" t="s">
        <v>489</v>
      </c>
      <c r="C30" s="10" t="s">
        <v>489</v>
      </c>
      <c r="D30" s="10" t="s">
        <v>489</v>
      </c>
      <c r="E30" s="10" t="s">
        <v>489</v>
      </c>
      <c r="F30" s="10" t="s">
        <v>489</v>
      </c>
      <c r="G30" s="10" t="s">
        <v>489</v>
      </c>
      <c r="H30" s="10" t="s">
        <v>489</v>
      </c>
      <c r="I30" s="10" t="s">
        <v>489</v>
      </c>
      <c r="J30" s="10" t="s">
        <v>489</v>
      </c>
      <c r="K30" s="10" t="s">
        <v>489</v>
      </c>
      <c r="L30" s="10" t="s">
        <v>489</v>
      </c>
      <c r="M30" s="10" t="s">
        <v>489</v>
      </c>
      <c r="N30" s="10" t="s">
        <v>489</v>
      </c>
    </row>
    <row r="31" spans="1:14" x14ac:dyDescent="0.25">
      <c r="A31" s="7" t="s">
        <v>22</v>
      </c>
      <c r="B31" s="10" t="s">
        <v>489</v>
      </c>
      <c r="C31" s="10" t="s">
        <v>489</v>
      </c>
      <c r="D31" s="10" t="s">
        <v>489</v>
      </c>
      <c r="E31" s="10" t="s">
        <v>489</v>
      </c>
      <c r="F31" s="10" t="s">
        <v>489</v>
      </c>
      <c r="G31" s="10" t="s">
        <v>489</v>
      </c>
      <c r="H31" s="10" t="s">
        <v>489</v>
      </c>
      <c r="I31" s="10" t="s">
        <v>489</v>
      </c>
      <c r="J31" s="10" t="s">
        <v>489</v>
      </c>
      <c r="K31" s="10" t="s">
        <v>489</v>
      </c>
      <c r="L31" s="10" t="s">
        <v>489</v>
      </c>
      <c r="M31" s="10" t="s">
        <v>489</v>
      </c>
      <c r="N31" s="10" t="s">
        <v>489</v>
      </c>
    </row>
    <row r="32" spans="1:14" x14ac:dyDescent="0.25">
      <c r="A32" s="7" t="s">
        <v>23</v>
      </c>
      <c r="B32" s="10" t="s">
        <v>489</v>
      </c>
      <c r="C32" s="10" t="s">
        <v>489</v>
      </c>
      <c r="D32" s="10" t="s">
        <v>489</v>
      </c>
      <c r="E32" s="10" t="s">
        <v>489</v>
      </c>
      <c r="F32" s="10" t="s">
        <v>489</v>
      </c>
      <c r="G32" s="10" t="s">
        <v>489</v>
      </c>
      <c r="H32" s="10" t="s">
        <v>489</v>
      </c>
      <c r="I32" s="10" t="s">
        <v>489</v>
      </c>
      <c r="J32" s="10" t="s">
        <v>489</v>
      </c>
      <c r="K32" s="10" t="s">
        <v>489</v>
      </c>
      <c r="L32" s="10" t="s">
        <v>489</v>
      </c>
      <c r="M32" s="10" t="s">
        <v>489</v>
      </c>
      <c r="N32" s="10" t="s">
        <v>489</v>
      </c>
    </row>
    <row r="33" spans="1:14" x14ac:dyDescent="0.25">
      <c r="A33" s="7" t="s">
        <v>24</v>
      </c>
      <c r="B33" s="10" t="s">
        <v>489</v>
      </c>
      <c r="C33" s="10" t="s">
        <v>489</v>
      </c>
      <c r="D33" s="10" t="s">
        <v>489</v>
      </c>
      <c r="E33" s="10" t="s">
        <v>489</v>
      </c>
      <c r="F33" s="10" t="s">
        <v>489</v>
      </c>
      <c r="G33" s="10" t="s">
        <v>489</v>
      </c>
      <c r="H33" s="10" t="s">
        <v>489</v>
      </c>
      <c r="I33" s="10" t="s">
        <v>489</v>
      </c>
      <c r="J33" s="10" t="s">
        <v>489</v>
      </c>
      <c r="K33" s="10" t="s">
        <v>489</v>
      </c>
      <c r="L33" s="10" t="s">
        <v>489</v>
      </c>
      <c r="M33" s="10" t="s">
        <v>489</v>
      </c>
      <c r="N33" s="10" t="s">
        <v>489</v>
      </c>
    </row>
    <row r="34" spans="1:14" x14ac:dyDescent="0.25">
      <c r="A34" s="7" t="s">
        <v>300</v>
      </c>
      <c r="B34" s="10" t="s">
        <v>489</v>
      </c>
      <c r="C34" s="10" t="s">
        <v>489</v>
      </c>
      <c r="D34" s="10" t="s">
        <v>489</v>
      </c>
      <c r="E34" s="10" t="s">
        <v>489</v>
      </c>
      <c r="F34" s="10" t="s">
        <v>489</v>
      </c>
      <c r="G34" s="10" t="s">
        <v>489</v>
      </c>
      <c r="H34" s="10" t="s">
        <v>489</v>
      </c>
      <c r="I34" s="10" t="s">
        <v>489</v>
      </c>
      <c r="J34" s="10" t="s">
        <v>489</v>
      </c>
      <c r="K34" s="10" t="s">
        <v>489</v>
      </c>
      <c r="L34" s="10" t="s">
        <v>489</v>
      </c>
      <c r="M34" s="10" t="s">
        <v>489</v>
      </c>
      <c r="N34" s="10" t="s">
        <v>489</v>
      </c>
    </row>
    <row r="35" spans="1:14" x14ac:dyDescent="0.25">
      <c r="A35" s="7" t="s">
        <v>25</v>
      </c>
      <c r="B35" s="10" t="s">
        <v>489</v>
      </c>
      <c r="C35" s="10" t="s">
        <v>489</v>
      </c>
      <c r="D35" s="10" t="s">
        <v>489</v>
      </c>
      <c r="E35" s="10" t="s">
        <v>489</v>
      </c>
      <c r="F35" s="10" t="s">
        <v>489</v>
      </c>
      <c r="G35" s="10" t="s">
        <v>489</v>
      </c>
      <c r="H35" s="10" t="s">
        <v>489</v>
      </c>
      <c r="I35" s="10" t="s">
        <v>489</v>
      </c>
      <c r="J35" s="10" t="s">
        <v>489</v>
      </c>
      <c r="K35" s="10" t="s">
        <v>489</v>
      </c>
      <c r="L35" s="10" t="s">
        <v>489</v>
      </c>
      <c r="M35" s="10" t="s">
        <v>489</v>
      </c>
      <c r="N35" s="10" t="s">
        <v>489</v>
      </c>
    </row>
    <row r="36" spans="1:14" ht="15.75" x14ac:dyDescent="0.25">
      <c r="A36" s="21" t="s">
        <v>15</v>
      </c>
      <c r="B36" s="14" t="s">
        <v>489</v>
      </c>
      <c r="C36" s="14" t="s">
        <v>489</v>
      </c>
      <c r="D36" s="14" t="s">
        <v>489</v>
      </c>
      <c r="E36" s="14" t="s">
        <v>489</v>
      </c>
      <c r="F36" s="14" t="s">
        <v>489</v>
      </c>
      <c r="G36" s="14" t="s">
        <v>489</v>
      </c>
      <c r="H36" s="14" t="s">
        <v>489</v>
      </c>
      <c r="I36" s="14" t="s">
        <v>489</v>
      </c>
      <c r="J36" s="14" t="s">
        <v>489</v>
      </c>
      <c r="K36" s="14" t="s">
        <v>489</v>
      </c>
      <c r="L36" s="14" t="s">
        <v>489</v>
      </c>
      <c r="M36" s="14" t="s">
        <v>489</v>
      </c>
      <c r="N36" s="14" t="s">
        <v>489</v>
      </c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.75" x14ac:dyDescent="0.25">
      <c r="A39" s="279" t="s">
        <v>19</v>
      </c>
      <c r="B39" s="280" t="s">
        <v>436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</row>
    <row r="40" spans="1:14" x14ac:dyDescent="0.25">
      <c r="A40" s="279"/>
      <c r="B40" s="19" t="s">
        <v>17</v>
      </c>
      <c r="C40" s="16" t="s">
        <v>16</v>
      </c>
      <c r="D40" s="16" t="s">
        <v>4</v>
      </c>
      <c r="E40" s="16" t="s">
        <v>5</v>
      </c>
      <c r="F40" s="16" t="s">
        <v>2</v>
      </c>
      <c r="G40" s="16" t="s">
        <v>6</v>
      </c>
      <c r="H40" s="16" t="s">
        <v>7</v>
      </c>
      <c r="I40" s="16" t="s">
        <v>8</v>
      </c>
      <c r="J40" s="16" t="s">
        <v>9</v>
      </c>
      <c r="K40" s="16" t="s">
        <v>10</v>
      </c>
      <c r="L40" s="16" t="s">
        <v>11</v>
      </c>
      <c r="M40" s="16" t="s">
        <v>12</v>
      </c>
      <c r="N40" s="16" t="str">
        <f>[1]Настройки!$B$1 &amp; " мес"</f>
        <v>2 мес</v>
      </c>
    </row>
    <row r="41" spans="1:14" x14ac:dyDescent="0.25">
      <c r="A41" s="7" t="s">
        <v>20</v>
      </c>
      <c r="B41" s="105" t="s">
        <v>489</v>
      </c>
      <c r="C41" s="105" t="s">
        <v>489</v>
      </c>
      <c r="D41" s="105" t="str">
        <f t="shared" ref="D41:M41" si="1">IF(D5="","",ROUND(D5/D17-100%,3))</f>
        <v/>
      </c>
      <c r="E41" s="105" t="str">
        <f t="shared" si="1"/>
        <v/>
      </c>
      <c r="F41" s="105" t="str">
        <f t="shared" si="1"/>
        <v/>
      </c>
      <c r="G41" s="105" t="str">
        <f t="shared" si="1"/>
        <v/>
      </c>
      <c r="H41" s="105" t="str">
        <f t="shared" si="1"/>
        <v/>
      </c>
      <c r="I41" s="105" t="str">
        <f t="shared" si="1"/>
        <v/>
      </c>
      <c r="J41" s="105" t="str">
        <f t="shared" si="1"/>
        <v/>
      </c>
      <c r="K41" s="105" t="str">
        <f t="shared" si="1"/>
        <v/>
      </c>
      <c r="L41" s="105" t="str">
        <f t="shared" si="1"/>
        <v/>
      </c>
      <c r="M41" s="105" t="str">
        <f t="shared" si="1"/>
        <v/>
      </c>
      <c r="N41" s="105" t="s">
        <v>489</v>
      </c>
    </row>
    <row r="42" spans="1:14" x14ac:dyDescent="0.25">
      <c r="A42" s="7" t="s">
        <v>21</v>
      </c>
      <c r="B42" s="105" t="s">
        <v>489</v>
      </c>
      <c r="C42" s="105" t="s">
        <v>489</v>
      </c>
      <c r="D42" s="105" t="str">
        <f t="shared" ref="D42:M42" si="2">IF(D6="","",ROUND(D6/D18-100%,3))</f>
        <v/>
      </c>
      <c r="E42" s="105" t="str">
        <f t="shared" si="2"/>
        <v/>
      </c>
      <c r="F42" s="105" t="str">
        <f t="shared" si="2"/>
        <v/>
      </c>
      <c r="G42" s="105" t="str">
        <f t="shared" si="2"/>
        <v/>
      </c>
      <c r="H42" s="105" t="str">
        <f t="shared" si="2"/>
        <v/>
      </c>
      <c r="I42" s="105" t="str">
        <f t="shared" si="2"/>
        <v/>
      </c>
      <c r="J42" s="105" t="str">
        <f t="shared" si="2"/>
        <v/>
      </c>
      <c r="K42" s="105" t="str">
        <f t="shared" si="2"/>
        <v/>
      </c>
      <c r="L42" s="105" t="str">
        <f t="shared" si="2"/>
        <v/>
      </c>
      <c r="M42" s="105" t="str">
        <f t="shared" si="2"/>
        <v/>
      </c>
      <c r="N42" s="105" t="s">
        <v>489</v>
      </c>
    </row>
    <row r="43" spans="1:14" x14ac:dyDescent="0.25">
      <c r="A43" s="7" t="s">
        <v>22</v>
      </c>
      <c r="B43" s="105" t="s">
        <v>489</v>
      </c>
      <c r="C43" s="105" t="s">
        <v>489</v>
      </c>
      <c r="D43" s="105" t="str">
        <f t="shared" ref="D43:M43" si="3">IF(D7="","",ROUND(D7/D19-100%,3))</f>
        <v/>
      </c>
      <c r="E43" s="105" t="str">
        <f t="shared" si="3"/>
        <v/>
      </c>
      <c r="F43" s="105" t="str">
        <f t="shared" si="3"/>
        <v/>
      </c>
      <c r="G43" s="105" t="str">
        <f t="shared" si="3"/>
        <v/>
      </c>
      <c r="H43" s="105" t="str">
        <f t="shared" si="3"/>
        <v/>
      </c>
      <c r="I43" s="105" t="str">
        <f t="shared" si="3"/>
        <v/>
      </c>
      <c r="J43" s="105" t="str">
        <f t="shared" si="3"/>
        <v/>
      </c>
      <c r="K43" s="105" t="str">
        <f t="shared" si="3"/>
        <v/>
      </c>
      <c r="L43" s="105" t="str">
        <f t="shared" si="3"/>
        <v/>
      </c>
      <c r="M43" s="105" t="str">
        <f t="shared" si="3"/>
        <v/>
      </c>
      <c r="N43" s="105" t="s">
        <v>489</v>
      </c>
    </row>
    <row r="44" spans="1:14" x14ac:dyDescent="0.25">
      <c r="A44" s="7" t="s">
        <v>23</v>
      </c>
      <c r="B44" s="105" t="s">
        <v>489</v>
      </c>
      <c r="C44" s="105" t="s">
        <v>489</v>
      </c>
      <c r="D44" s="105" t="str">
        <f t="shared" ref="D44:M44" si="4">IF(D8="","",ROUND(D8/D20-100%,3))</f>
        <v/>
      </c>
      <c r="E44" s="105" t="str">
        <f t="shared" si="4"/>
        <v/>
      </c>
      <c r="F44" s="105" t="str">
        <f t="shared" si="4"/>
        <v/>
      </c>
      <c r="G44" s="105" t="str">
        <f t="shared" si="4"/>
        <v/>
      </c>
      <c r="H44" s="105" t="str">
        <f t="shared" si="4"/>
        <v/>
      </c>
      <c r="I44" s="105" t="str">
        <f t="shared" si="4"/>
        <v/>
      </c>
      <c r="J44" s="105" t="str">
        <f t="shared" si="4"/>
        <v/>
      </c>
      <c r="K44" s="105" t="str">
        <f t="shared" si="4"/>
        <v/>
      </c>
      <c r="L44" s="105" t="str">
        <f t="shared" si="4"/>
        <v/>
      </c>
      <c r="M44" s="105" t="str">
        <f t="shared" si="4"/>
        <v/>
      </c>
      <c r="N44" s="105" t="s">
        <v>489</v>
      </c>
    </row>
    <row r="45" spans="1:14" x14ac:dyDescent="0.25">
      <c r="A45" s="7" t="s">
        <v>24</v>
      </c>
      <c r="B45" s="105" t="s">
        <v>489</v>
      </c>
      <c r="C45" s="105" t="s">
        <v>489</v>
      </c>
      <c r="D45" s="105" t="str">
        <f t="shared" ref="D45:M45" si="5">IF(D9="","",ROUND(D9/D21-100%,3))</f>
        <v/>
      </c>
      <c r="E45" s="105" t="str">
        <f t="shared" si="5"/>
        <v/>
      </c>
      <c r="F45" s="105" t="str">
        <f t="shared" si="5"/>
        <v/>
      </c>
      <c r="G45" s="105" t="str">
        <f t="shared" si="5"/>
        <v/>
      </c>
      <c r="H45" s="105" t="str">
        <f t="shared" si="5"/>
        <v/>
      </c>
      <c r="I45" s="105" t="str">
        <f t="shared" si="5"/>
        <v/>
      </c>
      <c r="J45" s="105" t="str">
        <f t="shared" si="5"/>
        <v/>
      </c>
      <c r="K45" s="105" t="str">
        <f t="shared" si="5"/>
        <v/>
      </c>
      <c r="L45" s="105" t="str">
        <f t="shared" si="5"/>
        <v/>
      </c>
      <c r="M45" s="105" t="str">
        <f t="shared" si="5"/>
        <v/>
      </c>
      <c r="N45" s="105" t="s">
        <v>489</v>
      </c>
    </row>
    <row r="46" spans="1:14" x14ac:dyDescent="0.25">
      <c r="A46" s="7" t="s">
        <v>300</v>
      </c>
      <c r="B46" s="105" t="s">
        <v>489</v>
      </c>
      <c r="C46" s="105" t="s">
        <v>489</v>
      </c>
      <c r="D46" s="105" t="str">
        <f t="shared" ref="D46:M46" si="6">IF(D10="","",ROUND(D10/D22-100%,3))</f>
        <v/>
      </c>
      <c r="E46" s="105" t="str">
        <f t="shared" si="6"/>
        <v/>
      </c>
      <c r="F46" s="105" t="str">
        <f t="shared" si="6"/>
        <v/>
      </c>
      <c r="G46" s="105" t="str">
        <f t="shared" si="6"/>
        <v/>
      </c>
      <c r="H46" s="105" t="str">
        <f t="shared" si="6"/>
        <v/>
      </c>
      <c r="I46" s="105" t="str">
        <f t="shared" si="6"/>
        <v/>
      </c>
      <c r="J46" s="105" t="str">
        <f t="shared" si="6"/>
        <v/>
      </c>
      <c r="K46" s="105" t="str">
        <f t="shared" si="6"/>
        <v/>
      </c>
      <c r="L46" s="105" t="str">
        <f t="shared" si="6"/>
        <v/>
      </c>
      <c r="M46" s="105" t="str">
        <f t="shared" si="6"/>
        <v/>
      </c>
      <c r="N46" s="105" t="s">
        <v>489</v>
      </c>
    </row>
    <row r="47" spans="1:14" x14ac:dyDescent="0.25">
      <c r="A47" s="7" t="s">
        <v>25</v>
      </c>
      <c r="B47" s="105" t="s">
        <v>489</v>
      </c>
      <c r="C47" s="105" t="s">
        <v>489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 t="s">
        <v>489</v>
      </c>
    </row>
    <row r="48" spans="1:14" ht="15.75" x14ac:dyDescent="0.25">
      <c r="A48" s="21" t="s">
        <v>15</v>
      </c>
      <c r="B48" s="17" t="s">
        <v>489</v>
      </c>
      <c r="C48" s="17" t="s">
        <v>489</v>
      </c>
      <c r="D48" s="17" t="str">
        <f t="shared" ref="D48:M48" si="7">IF(D12="","",ROUND(D12/D24-100%,3))</f>
        <v/>
      </c>
      <c r="E48" s="17" t="str">
        <f t="shared" si="7"/>
        <v/>
      </c>
      <c r="F48" s="17" t="str">
        <f t="shared" si="7"/>
        <v/>
      </c>
      <c r="G48" s="17" t="str">
        <f t="shared" si="7"/>
        <v/>
      </c>
      <c r="H48" s="17" t="str">
        <f t="shared" si="7"/>
        <v/>
      </c>
      <c r="I48" s="17" t="str">
        <f t="shared" si="7"/>
        <v/>
      </c>
      <c r="J48" s="17" t="str">
        <f t="shared" si="7"/>
        <v/>
      </c>
      <c r="K48" s="17" t="str">
        <f t="shared" si="7"/>
        <v/>
      </c>
      <c r="L48" s="17" t="str">
        <f t="shared" si="7"/>
        <v/>
      </c>
      <c r="M48" s="17" t="str">
        <f t="shared" si="7"/>
        <v/>
      </c>
      <c r="N48" s="17" t="s">
        <v>489</v>
      </c>
    </row>
    <row r="49" spans="1:1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7" ht="15.75" x14ac:dyDescent="0.25">
      <c r="A51" s="279" t="s">
        <v>19</v>
      </c>
      <c r="B51" s="280" t="s">
        <v>37</v>
      </c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</row>
    <row r="52" spans="1:17" ht="20.100000000000001" customHeight="1" x14ac:dyDescent="0.25">
      <c r="A52" s="279"/>
      <c r="B52" s="19" t="s">
        <v>17</v>
      </c>
      <c r="C52" s="16" t="s">
        <v>16</v>
      </c>
      <c r="D52" s="16" t="s">
        <v>4</v>
      </c>
      <c r="E52" s="16" t="s">
        <v>5</v>
      </c>
      <c r="F52" s="16" t="s">
        <v>2</v>
      </c>
      <c r="G52" s="16" t="s">
        <v>6</v>
      </c>
      <c r="H52" s="16" t="s">
        <v>7</v>
      </c>
      <c r="I52" s="16" t="s">
        <v>8</v>
      </c>
      <c r="J52" s="16" t="s">
        <v>9</v>
      </c>
      <c r="K52" s="16" t="s">
        <v>10</v>
      </c>
      <c r="L52" s="16" t="s">
        <v>11</v>
      </c>
      <c r="M52" s="16" t="s">
        <v>12</v>
      </c>
      <c r="N52" s="16" t="str">
        <f>N16</f>
        <v>2 мес</v>
      </c>
    </row>
    <row r="53" spans="1:17" ht="15" customHeight="1" x14ac:dyDescent="0.25">
      <c r="A53" s="7" t="s">
        <v>20</v>
      </c>
      <c r="B53" s="105" t="s">
        <v>489</v>
      </c>
      <c r="C53" s="105" t="s">
        <v>489</v>
      </c>
      <c r="D53" s="105" t="s">
        <v>489</v>
      </c>
      <c r="E53" s="105" t="s">
        <v>489</v>
      </c>
      <c r="F53" s="105" t="s">
        <v>489</v>
      </c>
      <c r="G53" s="105" t="s">
        <v>489</v>
      </c>
      <c r="H53" s="105" t="s">
        <v>489</v>
      </c>
      <c r="I53" s="105" t="s">
        <v>489</v>
      </c>
      <c r="J53" s="105" t="s">
        <v>489</v>
      </c>
      <c r="K53" s="105" t="s">
        <v>489</v>
      </c>
      <c r="L53" s="105" t="s">
        <v>489</v>
      </c>
      <c r="M53" s="105" t="s">
        <v>489</v>
      </c>
      <c r="N53" s="105" t="s">
        <v>489</v>
      </c>
    </row>
    <row r="54" spans="1:17" ht="15" customHeight="1" x14ac:dyDescent="0.25">
      <c r="A54" s="7" t="s">
        <v>21</v>
      </c>
      <c r="B54" s="105" t="s">
        <v>489</v>
      </c>
      <c r="C54" s="105" t="s">
        <v>489</v>
      </c>
      <c r="D54" s="105" t="s">
        <v>489</v>
      </c>
      <c r="E54" s="105" t="s">
        <v>489</v>
      </c>
      <c r="F54" s="105" t="s">
        <v>489</v>
      </c>
      <c r="G54" s="105" t="s">
        <v>489</v>
      </c>
      <c r="H54" s="105" t="s">
        <v>489</v>
      </c>
      <c r="I54" s="105" t="s">
        <v>489</v>
      </c>
      <c r="J54" s="105" t="s">
        <v>489</v>
      </c>
      <c r="K54" s="105" t="s">
        <v>489</v>
      </c>
      <c r="L54" s="105" t="s">
        <v>489</v>
      </c>
      <c r="M54" s="105" t="s">
        <v>489</v>
      </c>
      <c r="N54" s="105" t="s">
        <v>489</v>
      </c>
    </row>
    <row r="55" spans="1:17" ht="15" customHeight="1" x14ac:dyDescent="0.25">
      <c r="A55" s="7" t="s">
        <v>22</v>
      </c>
      <c r="B55" s="105" t="s">
        <v>489</v>
      </c>
      <c r="C55" s="105" t="s">
        <v>489</v>
      </c>
      <c r="D55" s="105" t="s">
        <v>489</v>
      </c>
      <c r="E55" s="105" t="s">
        <v>489</v>
      </c>
      <c r="F55" s="105" t="s">
        <v>489</v>
      </c>
      <c r="G55" s="105" t="s">
        <v>489</v>
      </c>
      <c r="H55" s="105" t="s">
        <v>489</v>
      </c>
      <c r="I55" s="105" t="s">
        <v>489</v>
      </c>
      <c r="J55" s="105" t="s">
        <v>489</v>
      </c>
      <c r="K55" s="105" t="s">
        <v>489</v>
      </c>
      <c r="L55" s="105" t="s">
        <v>489</v>
      </c>
      <c r="M55" s="105" t="s">
        <v>489</v>
      </c>
      <c r="N55" s="105" t="s">
        <v>489</v>
      </c>
    </row>
    <row r="56" spans="1:17" ht="15" customHeight="1" x14ac:dyDescent="0.25">
      <c r="A56" s="7" t="s">
        <v>23</v>
      </c>
      <c r="B56" s="105" t="s">
        <v>489</v>
      </c>
      <c r="C56" s="105" t="s">
        <v>489</v>
      </c>
      <c r="D56" s="105" t="s">
        <v>489</v>
      </c>
      <c r="E56" s="105" t="s">
        <v>489</v>
      </c>
      <c r="F56" s="105" t="s">
        <v>489</v>
      </c>
      <c r="G56" s="105" t="s">
        <v>489</v>
      </c>
      <c r="H56" s="105" t="s">
        <v>489</v>
      </c>
      <c r="I56" s="105" t="s">
        <v>489</v>
      </c>
      <c r="J56" s="105" t="s">
        <v>489</v>
      </c>
      <c r="K56" s="105" t="s">
        <v>489</v>
      </c>
      <c r="L56" s="105" t="s">
        <v>489</v>
      </c>
      <c r="M56" s="105" t="s">
        <v>489</v>
      </c>
      <c r="N56" s="105" t="s">
        <v>489</v>
      </c>
    </row>
    <row r="57" spans="1:17" ht="15" customHeight="1" x14ac:dyDescent="0.25">
      <c r="A57" s="7" t="s">
        <v>24</v>
      </c>
      <c r="B57" s="105" t="s">
        <v>489</v>
      </c>
      <c r="C57" s="105" t="s">
        <v>489</v>
      </c>
      <c r="D57" s="105" t="s">
        <v>489</v>
      </c>
      <c r="E57" s="105" t="s">
        <v>489</v>
      </c>
      <c r="F57" s="105" t="s">
        <v>489</v>
      </c>
      <c r="G57" s="105" t="s">
        <v>489</v>
      </c>
      <c r="H57" s="105" t="s">
        <v>489</v>
      </c>
      <c r="I57" s="105" t="s">
        <v>489</v>
      </c>
      <c r="J57" s="105" t="s">
        <v>489</v>
      </c>
      <c r="K57" s="105" t="s">
        <v>489</v>
      </c>
      <c r="L57" s="105" t="s">
        <v>489</v>
      </c>
      <c r="M57" s="105" t="s">
        <v>489</v>
      </c>
      <c r="N57" s="105" t="s">
        <v>489</v>
      </c>
    </row>
    <row r="58" spans="1:17" ht="15" customHeight="1" x14ac:dyDescent="0.25">
      <c r="A58" s="7" t="s">
        <v>300</v>
      </c>
      <c r="B58" s="105" t="s">
        <v>489</v>
      </c>
      <c r="C58" s="105" t="s">
        <v>489</v>
      </c>
      <c r="D58" s="105" t="s">
        <v>489</v>
      </c>
      <c r="E58" s="105" t="s">
        <v>489</v>
      </c>
      <c r="F58" s="105" t="s">
        <v>489</v>
      </c>
      <c r="G58" s="105" t="s">
        <v>489</v>
      </c>
      <c r="H58" s="105" t="s">
        <v>489</v>
      </c>
      <c r="I58" s="105" t="s">
        <v>489</v>
      </c>
      <c r="J58" s="105" t="s">
        <v>489</v>
      </c>
      <c r="K58" s="105" t="s">
        <v>489</v>
      </c>
      <c r="L58" s="105" t="s">
        <v>489</v>
      </c>
      <c r="M58" s="105" t="s">
        <v>489</v>
      </c>
      <c r="N58" s="105" t="s">
        <v>489</v>
      </c>
    </row>
    <row r="59" spans="1:17" ht="15" customHeight="1" x14ac:dyDescent="0.25">
      <c r="A59" s="7" t="s">
        <v>25</v>
      </c>
      <c r="B59" s="105" t="s">
        <v>489</v>
      </c>
      <c r="C59" s="105" t="s">
        <v>489</v>
      </c>
      <c r="D59" s="105" t="s">
        <v>489</v>
      </c>
      <c r="E59" s="105" t="s">
        <v>489</v>
      </c>
      <c r="F59" s="105" t="s">
        <v>489</v>
      </c>
      <c r="G59" s="105" t="s">
        <v>489</v>
      </c>
      <c r="H59" s="105" t="s">
        <v>489</v>
      </c>
      <c r="I59" s="105" t="s">
        <v>489</v>
      </c>
      <c r="J59" s="105" t="s">
        <v>489</v>
      </c>
      <c r="K59" s="105" t="s">
        <v>489</v>
      </c>
      <c r="L59" s="105" t="s">
        <v>489</v>
      </c>
      <c r="M59" s="105" t="s">
        <v>489</v>
      </c>
      <c r="N59" s="105" t="s">
        <v>489</v>
      </c>
    </row>
    <row r="60" spans="1:17" ht="15.75" x14ac:dyDescent="0.25">
      <c r="A60" s="21" t="s">
        <v>15</v>
      </c>
      <c r="B60" s="17" t="s">
        <v>489</v>
      </c>
      <c r="C60" s="17" t="s">
        <v>489</v>
      </c>
      <c r="D60" s="17" t="s">
        <v>489</v>
      </c>
      <c r="E60" s="17" t="s">
        <v>489</v>
      </c>
      <c r="F60" s="17" t="s">
        <v>489</v>
      </c>
      <c r="G60" s="17" t="s">
        <v>489</v>
      </c>
      <c r="H60" s="17" t="s">
        <v>489</v>
      </c>
      <c r="I60" s="17" t="s">
        <v>489</v>
      </c>
      <c r="J60" s="17" t="s">
        <v>489</v>
      </c>
      <c r="K60" s="17" t="s">
        <v>489</v>
      </c>
      <c r="L60" s="17" t="s">
        <v>489</v>
      </c>
      <c r="M60" s="17" t="s">
        <v>489</v>
      </c>
      <c r="N60" s="17" t="s">
        <v>489</v>
      </c>
    </row>
    <row r="61" spans="1:17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P61" s="24"/>
      <c r="Q61" s="24"/>
    </row>
    <row r="62" spans="1:17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P62" s="24"/>
      <c r="Q62" s="24"/>
    </row>
    <row r="63" spans="1:17" ht="15.75" x14ac:dyDescent="0.25">
      <c r="A63" s="279" t="s">
        <v>27</v>
      </c>
      <c r="B63" s="280" t="s">
        <v>418</v>
      </c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P63" s="24"/>
      <c r="Q63" s="24"/>
    </row>
    <row r="64" spans="1:17" x14ac:dyDescent="0.25">
      <c r="A64" s="279"/>
      <c r="B64" s="19" t="s">
        <v>17</v>
      </c>
      <c r="C64" s="16" t="s">
        <v>16</v>
      </c>
      <c r="D64" s="16" t="s">
        <v>4</v>
      </c>
      <c r="E64" s="16" t="s">
        <v>5</v>
      </c>
      <c r="F64" s="16" t="s">
        <v>2</v>
      </c>
      <c r="G64" s="16" t="s">
        <v>6</v>
      </c>
      <c r="H64" s="16" t="s">
        <v>7</v>
      </c>
      <c r="I64" s="16" t="s">
        <v>8</v>
      </c>
      <c r="J64" s="16" t="s">
        <v>9</v>
      </c>
      <c r="K64" s="16" t="s">
        <v>10</v>
      </c>
      <c r="L64" s="16" t="s">
        <v>11</v>
      </c>
      <c r="M64" s="16" t="s">
        <v>12</v>
      </c>
      <c r="N64" s="16" t="str">
        <f>[1]Настройки!$B$1 &amp; " мес"</f>
        <v>2 мес</v>
      </c>
      <c r="P64" s="24"/>
      <c r="Q64" s="24"/>
    </row>
    <row r="65" spans="1:17" ht="28.5" x14ac:dyDescent="0.25">
      <c r="A65" s="59" t="s">
        <v>302</v>
      </c>
      <c r="B65" s="10" t="s">
        <v>489</v>
      </c>
      <c r="C65" s="10" t="s">
        <v>489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 t="s">
        <v>489</v>
      </c>
      <c r="P65" s="24"/>
      <c r="Q65" s="24"/>
    </row>
    <row r="66" spans="1:17" ht="28.5" x14ac:dyDescent="0.25">
      <c r="A66" s="59" t="s">
        <v>303</v>
      </c>
      <c r="B66" s="10" t="s">
        <v>489</v>
      </c>
      <c r="C66" s="10" t="s">
        <v>489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 t="s">
        <v>489</v>
      </c>
      <c r="P66" s="24"/>
      <c r="Q66" s="238"/>
    </row>
    <row r="67" spans="1:17" ht="28.5" x14ac:dyDescent="0.25">
      <c r="A67" s="59" t="s">
        <v>447</v>
      </c>
      <c r="B67" s="10" t="s">
        <v>489</v>
      </c>
      <c r="C67" s="10" t="s">
        <v>489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 t="s">
        <v>489</v>
      </c>
      <c r="P67" s="24"/>
      <c r="Q67" s="238"/>
    </row>
    <row r="68" spans="1:17" ht="15.75" x14ac:dyDescent="0.25">
      <c r="A68" s="21" t="s">
        <v>15</v>
      </c>
      <c r="B68" s="14" t="s">
        <v>489</v>
      </c>
      <c r="C68" s="14" t="s">
        <v>489</v>
      </c>
      <c r="D68" s="14" t="str">
        <f t="shared" ref="D68:K68" si="8">IF(SUM(D64:D67)=0,"",SUM(D64:D67))</f>
        <v/>
      </c>
      <c r="E68" s="14" t="str">
        <f t="shared" si="8"/>
        <v/>
      </c>
      <c r="F68" s="14" t="str">
        <f t="shared" si="8"/>
        <v/>
      </c>
      <c r="G68" s="14" t="str">
        <f t="shared" si="8"/>
        <v/>
      </c>
      <c r="H68" s="14" t="str">
        <f t="shared" si="8"/>
        <v/>
      </c>
      <c r="I68" s="14" t="str">
        <f t="shared" si="8"/>
        <v/>
      </c>
      <c r="J68" s="14" t="str">
        <f t="shared" si="8"/>
        <v/>
      </c>
      <c r="K68" s="14" t="str">
        <f t="shared" si="8"/>
        <v/>
      </c>
      <c r="L68" s="14" t="str">
        <f t="shared" ref="L68:M68" si="9">IF(SUM(L64:L67)=0,"",SUM(L64:L67))</f>
        <v/>
      </c>
      <c r="M68" s="14" t="str">
        <f t="shared" si="9"/>
        <v/>
      </c>
      <c r="N68" s="14" t="s">
        <v>489</v>
      </c>
      <c r="P68" s="24"/>
      <c r="Q68" s="24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P69" s="24"/>
      <c r="Q69" s="24"/>
    </row>
    <row r="70" spans="1:17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P70" s="24"/>
      <c r="Q70" s="24"/>
    </row>
    <row r="71" spans="1:17" ht="15.75" x14ac:dyDescent="0.25">
      <c r="A71" s="279" t="s">
        <v>27</v>
      </c>
      <c r="B71" s="280" t="s">
        <v>18</v>
      </c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P71" s="87"/>
      <c r="Q71" s="24"/>
    </row>
    <row r="72" spans="1:17" ht="20.100000000000001" customHeight="1" x14ac:dyDescent="0.25">
      <c r="A72" s="279"/>
      <c r="B72" s="19" t="s">
        <v>17</v>
      </c>
      <c r="C72" s="16" t="s">
        <v>16</v>
      </c>
      <c r="D72" s="16" t="s">
        <v>4</v>
      </c>
      <c r="E72" s="16" t="s">
        <v>5</v>
      </c>
      <c r="F72" s="16" t="s">
        <v>2</v>
      </c>
      <c r="G72" s="16" t="s">
        <v>6</v>
      </c>
      <c r="H72" s="16" t="s">
        <v>7</v>
      </c>
      <c r="I72" s="16" t="s">
        <v>8</v>
      </c>
      <c r="J72" s="16" t="s">
        <v>9</v>
      </c>
      <c r="K72" s="16" t="s">
        <v>10</v>
      </c>
      <c r="L72" s="16" t="s">
        <v>11</v>
      </c>
      <c r="M72" s="16" t="s">
        <v>12</v>
      </c>
      <c r="N72" s="16" t="str">
        <f>[1]Настройки!$B$1 &amp; " мес"</f>
        <v>2 мес</v>
      </c>
      <c r="P72" s="87"/>
      <c r="Q72" s="24"/>
    </row>
    <row r="73" spans="1:17" ht="35.1" customHeight="1" x14ac:dyDescent="0.25">
      <c r="A73" s="59" t="s">
        <v>302</v>
      </c>
      <c r="B73" s="10" t="s">
        <v>489</v>
      </c>
      <c r="C73" s="10" t="s">
        <v>489</v>
      </c>
      <c r="D73" s="10" t="s">
        <v>489</v>
      </c>
      <c r="E73" s="10" t="s">
        <v>489</v>
      </c>
      <c r="F73" s="10" t="s">
        <v>489</v>
      </c>
      <c r="G73" s="10" t="s">
        <v>489</v>
      </c>
      <c r="H73" s="10" t="s">
        <v>489</v>
      </c>
      <c r="I73" s="10" t="s">
        <v>489</v>
      </c>
      <c r="J73" s="10" t="s">
        <v>489</v>
      </c>
      <c r="K73" s="10" t="s">
        <v>489</v>
      </c>
      <c r="L73" s="10" t="s">
        <v>489</v>
      </c>
      <c r="M73" s="10" t="s">
        <v>489</v>
      </c>
      <c r="N73" s="10" t="s">
        <v>489</v>
      </c>
      <c r="P73" s="87"/>
      <c r="Q73" s="24"/>
    </row>
    <row r="74" spans="1:17" ht="35.1" customHeight="1" x14ac:dyDescent="0.25">
      <c r="A74" s="59" t="s">
        <v>303</v>
      </c>
      <c r="B74" s="10" t="s">
        <v>489</v>
      </c>
      <c r="C74" s="10" t="s">
        <v>489</v>
      </c>
      <c r="D74" s="10" t="s">
        <v>489</v>
      </c>
      <c r="E74" s="10" t="s">
        <v>489</v>
      </c>
      <c r="F74" s="10" t="s">
        <v>489</v>
      </c>
      <c r="G74" s="10" t="s">
        <v>489</v>
      </c>
      <c r="H74" s="10" t="s">
        <v>489</v>
      </c>
      <c r="I74" s="10" t="s">
        <v>489</v>
      </c>
      <c r="J74" s="10" t="s">
        <v>489</v>
      </c>
      <c r="K74" s="10" t="s">
        <v>489</v>
      </c>
      <c r="L74" s="10" t="s">
        <v>489</v>
      </c>
      <c r="M74" s="10" t="s">
        <v>489</v>
      </c>
      <c r="N74" s="10" t="s">
        <v>489</v>
      </c>
      <c r="P74" s="87"/>
      <c r="Q74" s="24"/>
    </row>
    <row r="75" spans="1:17" ht="35.1" customHeight="1" x14ac:dyDescent="0.25">
      <c r="A75" s="59" t="s">
        <v>447</v>
      </c>
      <c r="B75" s="10" t="s">
        <v>489</v>
      </c>
      <c r="C75" s="10" t="s">
        <v>489</v>
      </c>
      <c r="D75" s="10" t="s">
        <v>489</v>
      </c>
      <c r="E75" s="10" t="s">
        <v>489</v>
      </c>
      <c r="F75" s="10" t="s">
        <v>489</v>
      </c>
      <c r="G75" s="10" t="s">
        <v>489</v>
      </c>
      <c r="H75" s="10" t="s">
        <v>489</v>
      </c>
      <c r="I75" s="10" t="s">
        <v>489</v>
      </c>
      <c r="J75" s="10" t="s">
        <v>489</v>
      </c>
      <c r="K75" s="10" t="s">
        <v>489</v>
      </c>
      <c r="L75" s="10" t="s">
        <v>489</v>
      </c>
      <c r="M75" s="10" t="s">
        <v>489</v>
      </c>
      <c r="N75" s="10" t="s">
        <v>489</v>
      </c>
      <c r="P75" s="87"/>
      <c r="Q75" s="24"/>
    </row>
    <row r="76" spans="1:17" ht="19.5" customHeight="1" x14ac:dyDescent="0.25">
      <c r="A76" s="21" t="s">
        <v>15</v>
      </c>
      <c r="B76" s="14" t="s">
        <v>489</v>
      </c>
      <c r="C76" s="14" t="s">
        <v>489</v>
      </c>
      <c r="D76" s="14" t="s">
        <v>489</v>
      </c>
      <c r="E76" s="14" t="s">
        <v>489</v>
      </c>
      <c r="F76" s="14" t="s">
        <v>489</v>
      </c>
      <c r="G76" s="14" t="s">
        <v>489</v>
      </c>
      <c r="H76" s="14" t="s">
        <v>489</v>
      </c>
      <c r="I76" s="14" t="s">
        <v>489</v>
      </c>
      <c r="J76" s="14" t="s">
        <v>489</v>
      </c>
      <c r="K76" s="14" t="s">
        <v>489</v>
      </c>
      <c r="L76" s="14" t="s">
        <v>489</v>
      </c>
      <c r="M76" s="14" t="s">
        <v>489</v>
      </c>
      <c r="N76" s="14" t="s">
        <v>489</v>
      </c>
      <c r="P76" s="87"/>
      <c r="Q76" s="24"/>
    </row>
    <row r="77" spans="1:17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P77" s="87"/>
      <c r="Q77" s="24"/>
    </row>
    <row r="78" spans="1:17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P78" s="87"/>
      <c r="Q78" s="60"/>
    </row>
    <row r="79" spans="1:17" ht="15.75" x14ac:dyDescent="0.25">
      <c r="A79" s="279" t="s">
        <v>27</v>
      </c>
      <c r="B79" s="280" t="s">
        <v>26</v>
      </c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P79" s="87"/>
    </row>
    <row r="80" spans="1:17" ht="20.100000000000001" customHeight="1" x14ac:dyDescent="0.25">
      <c r="A80" s="279"/>
      <c r="B80" s="19" t="s">
        <v>17</v>
      </c>
      <c r="C80" s="16" t="s">
        <v>16</v>
      </c>
      <c r="D80" s="16" t="s">
        <v>4</v>
      </c>
      <c r="E80" s="16" t="s">
        <v>5</v>
      </c>
      <c r="F80" s="16" t="s">
        <v>2</v>
      </c>
      <c r="G80" s="16" t="s">
        <v>6</v>
      </c>
      <c r="H80" s="16" t="s">
        <v>7</v>
      </c>
      <c r="I80" s="16" t="s">
        <v>8</v>
      </c>
      <c r="J80" s="16" t="s">
        <v>9</v>
      </c>
      <c r="K80" s="16" t="s">
        <v>10</v>
      </c>
      <c r="L80" s="16" t="s">
        <v>11</v>
      </c>
      <c r="M80" s="16" t="s">
        <v>12</v>
      </c>
      <c r="N80" s="16" t="str">
        <f>[1]Настройки!$B$1 &amp; " мес"</f>
        <v>2 мес</v>
      </c>
      <c r="P80" s="87"/>
    </row>
    <row r="81" spans="1:16" ht="35.1" customHeight="1" x14ac:dyDescent="0.25">
      <c r="A81" s="59" t="s">
        <v>302</v>
      </c>
      <c r="B81" s="10" t="s">
        <v>489</v>
      </c>
      <c r="C81" s="10" t="s">
        <v>489</v>
      </c>
      <c r="D81" s="10" t="s">
        <v>489</v>
      </c>
      <c r="E81" s="10" t="s">
        <v>489</v>
      </c>
      <c r="F81" s="10" t="s">
        <v>489</v>
      </c>
      <c r="G81" s="10" t="s">
        <v>489</v>
      </c>
      <c r="H81" s="10" t="s">
        <v>489</v>
      </c>
      <c r="I81" s="10" t="s">
        <v>489</v>
      </c>
      <c r="J81" s="10" t="s">
        <v>489</v>
      </c>
      <c r="K81" s="10" t="s">
        <v>489</v>
      </c>
      <c r="L81" s="10" t="s">
        <v>489</v>
      </c>
      <c r="M81" s="10" t="s">
        <v>489</v>
      </c>
      <c r="N81" s="10" t="s">
        <v>489</v>
      </c>
      <c r="P81" s="87"/>
    </row>
    <row r="82" spans="1:16" ht="35.1" customHeight="1" x14ac:dyDescent="0.25">
      <c r="A82" s="59" t="s">
        <v>303</v>
      </c>
      <c r="B82" s="10" t="s">
        <v>489</v>
      </c>
      <c r="C82" s="10" t="s">
        <v>489</v>
      </c>
      <c r="D82" s="10" t="s">
        <v>489</v>
      </c>
      <c r="E82" s="10" t="s">
        <v>489</v>
      </c>
      <c r="F82" s="10" t="s">
        <v>489</v>
      </c>
      <c r="G82" s="10" t="s">
        <v>489</v>
      </c>
      <c r="H82" s="10" t="s">
        <v>489</v>
      </c>
      <c r="I82" s="10" t="s">
        <v>489</v>
      </c>
      <c r="J82" s="10" t="s">
        <v>489</v>
      </c>
      <c r="K82" s="10" t="s">
        <v>489</v>
      </c>
      <c r="L82" s="10" t="s">
        <v>489</v>
      </c>
      <c r="M82" s="10" t="s">
        <v>489</v>
      </c>
      <c r="N82" s="10" t="s">
        <v>489</v>
      </c>
      <c r="P82" s="87"/>
    </row>
    <row r="83" spans="1:16" ht="35.1" customHeight="1" x14ac:dyDescent="0.25">
      <c r="A83" s="59" t="s">
        <v>447</v>
      </c>
      <c r="B83" s="10" t="s">
        <v>489</v>
      </c>
      <c r="C83" s="10" t="s">
        <v>489</v>
      </c>
      <c r="D83" s="10" t="s">
        <v>489</v>
      </c>
      <c r="E83" s="10" t="s">
        <v>489</v>
      </c>
      <c r="F83" s="10" t="s">
        <v>489</v>
      </c>
      <c r="G83" s="10" t="s">
        <v>489</v>
      </c>
      <c r="H83" s="10" t="s">
        <v>489</v>
      </c>
      <c r="I83" s="10" t="s">
        <v>489</v>
      </c>
      <c r="J83" s="10" t="s">
        <v>489</v>
      </c>
      <c r="K83" s="10" t="s">
        <v>489</v>
      </c>
      <c r="L83" s="10" t="s">
        <v>489</v>
      </c>
      <c r="M83" s="10" t="s">
        <v>489</v>
      </c>
      <c r="N83" s="10" t="s">
        <v>489</v>
      </c>
      <c r="P83" s="86"/>
    </row>
    <row r="84" spans="1:16" ht="18" customHeight="1" x14ac:dyDescent="0.25">
      <c r="A84" s="21" t="s">
        <v>15</v>
      </c>
      <c r="B84" s="14" t="s">
        <v>489</v>
      </c>
      <c r="C84" s="14" t="s">
        <v>489</v>
      </c>
      <c r="D84" s="14" t="s">
        <v>489</v>
      </c>
      <c r="E84" s="14" t="s">
        <v>489</v>
      </c>
      <c r="F84" s="14" t="s">
        <v>489</v>
      </c>
      <c r="G84" s="14" t="s">
        <v>489</v>
      </c>
      <c r="H84" s="14" t="s">
        <v>489</v>
      </c>
      <c r="I84" s="14" t="s">
        <v>489</v>
      </c>
      <c r="J84" s="14" t="s">
        <v>489</v>
      </c>
      <c r="K84" s="14" t="s">
        <v>489</v>
      </c>
      <c r="L84" s="14" t="s">
        <v>489</v>
      </c>
      <c r="M84" s="14" t="s">
        <v>489</v>
      </c>
      <c r="N84" s="14" t="s">
        <v>489</v>
      </c>
    </row>
    <row r="85" spans="1:16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6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6" ht="15.75" x14ac:dyDescent="0.25">
      <c r="A87" s="279" t="s">
        <v>27</v>
      </c>
      <c r="B87" s="280" t="s">
        <v>436</v>
      </c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</row>
    <row r="88" spans="1:16" x14ac:dyDescent="0.25">
      <c r="A88" s="279"/>
      <c r="B88" s="19" t="s">
        <v>17</v>
      </c>
      <c r="C88" s="16" t="s">
        <v>16</v>
      </c>
      <c r="D88" s="16" t="s">
        <v>4</v>
      </c>
      <c r="E88" s="16" t="s">
        <v>5</v>
      </c>
      <c r="F88" s="16" t="s">
        <v>2</v>
      </c>
      <c r="G88" s="16" t="s">
        <v>6</v>
      </c>
      <c r="H88" s="16" t="s">
        <v>7</v>
      </c>
      <c r="I88" s="16" t="s">
        <v>8</v>
      </c>
      <c r="J88" s="16" t="s">
        <v>9</v>
      </c>
      <c r="K88" s="16" t="s">
        <v>10</v>
      </c>
      <c r="L88" s="16" t="s">
        <v>11</v>
      </c>
      <c r="M88" s="16" t="s">
        <v>12</v>
      </c>
      <c r="N88" s="16" t="str">
        <f>[1]Настройки!$B$1 &amp; " мес"</f>
        <v>2 мес</v>
      </c>
    </row>
    <row r="89" spans="1:16" ht="28.5" x14ac:dyDescent="0.25">
      <c r="A89" s="59" t="s">
        <v>302</v>
      </c>
      <c r="B89" s="105" t="s">
        <v>489</v>
      </c>
      <c r="C89" s="105" t="s">
        <v>489</v>
      </c>
      <c r="D89" s="105" t="str">
        <f t="shared" ref="D89:M89" si="10">IF(D65="","",ROUND(D65/D73-100%,3))</f>
        <v/>
      </c>
      <c r="E89" s="105" t="str">
        <f t="shared" si="10"/>
        <v/>
      </c>
      <c r="F89" s="105" t="str">
        <f t="shared" si="10"/>
        <v/>
      </c>
      <c r="G89" s="105" t="str">
        <f t="shared" si="10"/>
        <v/>
      </c>
      <c r="H89" s="105" t="str">
        <f t="shared" si="10"/>
        <v/>
      </c>
      <c r="I89" s="105" t="str">
        <f t="shared" si="10"/>
        <v/>
      </c>
      <c r="J89" s="105" t="str">
        <f t="shared" si="10"/>
        <v/>
      </c>
      <c r="K89" s="105" t="str">
        <f t="shared" si="10"/>
        <v/>
      </c>
      <c r="L89" s="105" t="str">
        <f t="shared" si="10"/>
        <v/>
      </c>
      <c r="M89" s="105" t="str">
        <f t="shared" si="10"/>
        <v/>
      </c>
      <c r="N89" s="105" t="s">
        <v>489</v>
      </c>
    </row>
    <row r="90" spans="1:16" ht="28.5" x14ac:dyDescent="0.25">
      <c r="A90" s="59" t="s">
        <v>303</v>
      </c>
      <c r="B90" s="105" t="s">
        <v>489</v>
      </c>
      <c r="C90" s="105" t="s">
        <v>489</v>
      </c>
      <c r="D90" s="105" t="str">
        <f t="shared" ref="D90:M90" si="11">IF(D66="","",ROUND(D66/D74-100%,3))</f>
        <v/>
      </c>
      <c r="E90" s="105" t="str">
        <f t="shared" si="11"/>
        <v/>
      </c>
      <c r="F90" s="105" t="str">
        <f t="shared" si="11"/>
        <v/>
      </c>
      <c r="G90" s="105" t="str">
        <f t="shared" si="11"/>
        <v/>
      </c>
      <c r="H90" s="105" t="str">
        <f t="shared" si="11"/>
        <v/>
      </c>
      <c r="I90" s="105" t="str">
        <f t="shared" si="11"/>
        <v/>
      </c>
      <c r="J90" s="105" t="str">
        <f t="shared" si="11"/>
        <v/>
      </c>
      <c r="K90" s="105" t="str">
        <f t="shared" si="11"/>
        <v/>
      </c>
      <c r="L90" s="105" t="str">
        <f t="shared" si="11"/>
        <v/>
      </c>
      <c r="M90" s="105" t="str">
        <f t="shared" si="11"/>
        <v/>
      </c>
      <c r="N90" s="105" t="s">
        <v>489</v>
      </c>
    </row>
    <row r="91" spans="1:16" ht="28.5" x14ac:dyDescent="0.25">
      <c r="A91" s="59" t="s">
        <v>447</v>
      </c>
      <c r="B91" s="105" t="s">
        <v>489</v>
      </c>
      <c r="C91" s="105" t="s">
        <v>489</v>
      </c>
      <c r="D91" s="105" t="str">
        <f t="shared" ref="D91:M91" si="12">IF(D67="","",ROUND(D67/D75-100%,3))</f>
        <v/>
      </c>
      <c r="E91" s="105" t="str">
        <f t="shared" si="12"/>
        <v/>
      </c>
      <c r="F91" s="105" t="str">
        <f t="shared" si="12"/>
        <v/>
      </c>
      <c r="G91" s="105" t="str">
        <f t="shared" si="12"/>
        <v/>
      </c>
      <c r="H91" s="105" t="str">
        <f t="shared" si="12"/>
        <v/>
      </c>
      <c r="I91" s="105" t="str">
        <f t="shared" si="12"/>
        <v/>
      </c>
      <c r="J91" s="105" t="str">
        <f t="shared" si="12"/>
        <v/>
      </c>
      <c r="K91" s="105" t="str">
        <f t="shared" si="12"/>
        <v/>
      </c>
      <c r="L91" s="105" t="str">
        <f t="shared" si="12"/>
        <v/>
      </c>
      <c r="M91" s="105" t="str">
        <f t="shared" si="12"/>
        <v/>
      </c>
      <c r="N91" s="105" t="s">
        <v>489</v>
      </c>
    </row>
    <row r="92" spans="1:16" ht="15.75" x14ac:dyDescent="0.25">
      <c r="A92" s="21" t="s">
        <v>15</v>
      </c>
      <c r="B92" s="17" t="s">
        <v>489</v>
      </c>
      <c r="C92" s="17" t="s">
        <v>489</v>
      </c>
      <c r="D92" s="17" t="str">
        <f t="shared" ref="D92:M92" si="13">IF(D68="","",ROUND(D68/D76-100%,3))</f>
        <v/>
      </c>
      <c r="E92" s="17" t="str">
        <f t="shared" si="13"/>
        <v/>
      </c>
      <c r="F92" s="17" t="str">
        <f t="shared" si="13"/>
        <v/>
      </c>
      <c r="G92" s="17" t="str">
        <f t="shared" si="13"/>
        <v/>
      </c>
      <c r="H92" s="17" t="str">
        <f t="shared" si="13"/>
        <v/>
      </c>
      <c r="I92" s="17" t="str">
        <f t="shared" si="13"/>
        <v/>
      </c>
      <c r="J92" s="17" t="str">
        <f t="shared" si="13"/>
        <v/>
      </c>
      <c r="K92" s="17" t="str">
        <f t="shared" si="13"/>
        <v/>
      </c>
      <c r="L92" s="17" t="str">
        <f t="shared" si="13"/>
        <v/>
      </c>
      <c r="M92" s="17" t="str">
        <f t="shared" si="13"/>
        <v/>
      </c>
      <c r="N92" s="17" t="s">
        <v>489</v>
      </c>
    </row>
    <row r="93" spans="1:16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6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6" ht="15.75" x14ac:dyDescent="0.25">
      <c r="A95" s="279" t="s">
        <v>27</v>
      </c>
      <c r="B95" s="280" t="s">
        <v>37</v>
      </c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</row>
    <row r="96" spans="1:16" ht="20.100000000000001" customHeight="1" x14ac:dyDescent="0.25">
      <c r="A96" s="279"/>
      <c r="B96" s="19" t="s">
        <v>17</v>
      </c>
      <c r="C96" s="16" t="s">
        <v>16</v>
      </c>
      <c r="D96" s="16" t="s">
        <v>4</v>
      </c>
      <c r="E96" s="16" t="s">
        <v>5</v>
      </c>
      <c r="F96" s="16" t="s">
        <v>2</v>
      </c>
      <c r="G96" s="16" t="s">
        <v>6</v>
      </c>
      <c r="H96" s="16" t="s">
        <v>7</v>
      </c>
      <c r="I96" s="16" t="s">
        <v>8</v>
      </c>
      <c r="J96" s="16" t="s">
        <v>9</v>
      </c>
      <c r="K96" s="16" t="s">
        <v>10</v>
      </c>
      <c r="L96" s="16" t="s">
        <v>11</v>
      </c>
      <c r="M96" s="16" t="s">
        <v>12</v>
      </c>
      <c r="N96" s="16" t="str">
        <f>N16</f>
        <v>2 мес</v>
      </c>
    </row>
    <row r="97" spans="1:14" ht="35.1" customHeight="1" x14ac:dyDescent="0.25">
      <c r="A97" s="59" t="s">
        <v>302</v>
      </c>
      <c r="B97" s="105" t="s">
        <v>489</v>
      </c>
      <c r="C97" s="105" t="s">
        <v>489</v>
      </c>
      <c r="D97" s="105" t="s">
        <v>489</v>
      </c>
      <c r="E97" s="105" t="s">
        <v>489</v>
      </c>
      <c r="F97" s="105" t="s">
        <v>489</v>
      </c>
      <c r="G97" s="105" t="s">
        <v>489</v>
      </c>
      <c r="H97" s="105" t="s">
        <v>489</v>
      </c>
      <c r="I97" s="105" t="s">
        <v>489</v>
      </c>
      <c r="J97" s="105" t="s">
        <v>489</v>
      </c>
      <c r="K97" s="105" t="s">
        <v>489</v>
      </c>
      <c r="L97" s="105" t="s">
        <v>489</v>
      </c>
      <c r="M97" s="105" t="s">
        <v>489</v>
      </c>
      <c r="N97" s="105" t="s">
        <v>489</v>
      </c>
    </row>
    <row r="98" spans="1:14" ht="35.1" customHeight="1" x14ac:dyDescent="0.25">
      <c r="A98" s="59" t="s">
        <v>303</v>
      </c>
      <c r="B98" s="105" t="s">
        <v>489</v>
      </c>
      <c r="C98" s="105" t="s">
        <v>489</v>
      </c>
      <c r="D98" s="105" t="s">
        <v>489</v>
      </c>
      <c r="E98" s="105" t="s">
        <v>489</v>
      </c>
      <c r="F98" s="105" t="s">
        <v>489</v>
      </c>
      <c r="G98" s="105" t="s">
        <v>489</v>
      </c>
      <c r="H98" s="105" t="s">
        <v>489</v>
      </c>
      <c r="I98" s="105" t="s">
        <v>489</v>
      </c>
      <c r="J98" s="105" t="s">
        <v>489</v>
      </c>
      <c r="K98" s="105" t="s">
        <v>489</v>
      </c>
      <c r="L98" s="105" t="s">
        <v>489</v>
      </c>
      <c r="M98" s="105" t="s">
        <v>489</v>
      </c>
      <c r="N98" s="105" t="s">
        <v>489</v>
      </c>
    </row>
    <row r="99" spans="1:14" ht="35.1" customHeight="1" x14ac:dyDescent="0.25">
      <c r="A99" s="59" t="s">
        <v>447</v>
      </c>
      <c r="B99" s="105" t="s">
        <v>489</v>
      </c>
      <c r="C99" s="105" t="s">
        <v>489</v>
      </c>
      <c r="D99" s="105" t="s">
        <v>489</v>
      </c>
      <c r="E99" s="105" t="s">
        <v>489</v>
      </c>
      <c r="F99" s="105" t="s">
        <v>489</v>
      </c>
      <c r="G99" s="105" t="s">
        <v>489</v>
      </c>
      <c r="H99" s="105" t="s">
        <v>489</v>
      </c>
      <c r="I99" s="105" t="s">
        <v>489</v>
      </c>
      <c r="J99" s="105" t="s">
        <v>489</v>
      </c>
      <c r="K99" s="105" t="s">
        <v>489</v>
      </c>
      <c r="L99" s="105" t="s">
        <v>489</v>
      </c>
      <c r="M99" s="105" t="s">
        <v>489</v>
      </c>
      <c r="N99" s="105" t="s">
        <v>489</v>
      </c>
    </row>
    <row r="100" spans="1:14" ht="19.5" customHeight="1" x14ac:dyDescent="0.25">
      <c r="A100" s="21" t="s">
        <v>15</v>
      </c>
      <c r="B100" s="17" t="s">
        <v>489</v>
      </c>
      <c r="C100" s="17" t="s">
        <v>489</v>
      </c>
      <c r="D100" s="17" t="s">
        <v>489</v>
      </c>
      <c r="E100" s="17" t="s">
        <v>489</v>
      </c>
      <c r="F100" s="17" t="s">
        <v>489</v>
      </c>
      <c r="G100" s="17" t="s">
        <v>489</v>
      </c>
      <c r="H100" s="17" t="s">
        <v>489</v>
      </c>
      <c r="I100" s="17" t="s">
        <v>489</v>
      </c>
      <c r="J100" s="17" t="s">
        <v>489</v>
      </c>
      <c r="K100" s="17" t="s">
        <v>489</v>
      </c>
      <c r="L100" s="17" t="s">
        <v>489</v>
      </c>
      <c r="M100" s="17" t="s">
        <v>489</v>
      </c>
      <c r="N100" s="17" t="s">
        <v>489</v>
      </c>
    </row>
    <row r="103" spans="1:14" ht="31.5" customHeight="1" x14ac:dyDescent="0.25">
      <c r="A103" s="149"/>
      <c r="B103" s="278" t="s">
        <v>419</v>
      </c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</row>
  </sheetData>
  <mergeCells count="22">
    <mergeCell ref="A39:A40"/>
    <mergeCell ref="B39:N39"/>
    <mergeCell ref="A63:A64"/>
    <mergeCell ref="B63:N63"/>
    <mergeCell ref="A87:A88"/>
    <mergeCell ref="B87:N87"/>
    <mergeCell ref="A1:N1"/>
    <mergeCell ref="A15:A16"/>
    <mergeCell ref="B15:N15"/>
    <mergeCell ref="A27:A28"/>
    <mergeCell ref="B27:N27"/>
    <mergeCell ref="A3:A4"/>
    <mergeCell ref="B3:N3"/>
    <mergeCell ref="B103:N103"/>
    <mergeCell ref="A95:A96"/>
    <mergeCell ref="B95:N95"/>
    <mergeCell ref="A51:A52"/>
    <mergeCell ref="B51:N51"/>
    <mergeCell ref="A71:A72"/>
    <mergeCell ref="B71:N71"/>
    <mergeCell ref="A79:A80"/>
    <mergeCell ref="B79:N79"/>
  </mergeCells>
  <conditionalFormatting sqref="B53:N59">
    <cfRule type="cellIs" dxfId="332" priority="10" operator="equal">
      <formula>0</formula>
    </cfRule>
  </conditionalFormatting>
  <conditionalFormatting sqref="B97:N99">
    <cfRule type="cellIs" dxfId="331" priority="7" operator="equal">
      <formula>0</formula>
    </cfRule>
  </conditionalFormatting>
  <conditionalFormatting sqref="B41:N47">
    <cfRule type="cellIs" dxfId="330" priority="4" operator="equal">
      <formula>0</formula>
    </cfRule>
  </conditionalFormatting>
  <conditionalFormatting sqref="B89:N91">
    <cfRule type="cellIs" dxfId="329" priority="1" operator="equal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2FB07C1-3D31-45DB-871C-FB428DA2ED7B}">
            <xm:f>NOT(ISERROR(SEARCH("+",B53)))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2" operator="containsText" id="{3E8F8D19-C622-4ECB-9B85-E6A684EB7EE5}">
            <xm:f>NOT(ISERROR(SEARCH("-",B53)))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B53:N59</xm:sqref>
        </x14:conditionalFormatting>
        <x14:conditionalFormatting xmlns:xm="http://schemas.microsoft.com/office/excel/2006/main">
          <x14:cfRule type="containsText" priority="8" operator="containsText" id="{30B4D308-6C0F-4870-988F-898D6A47A34E}">
            <xm:f>NOT(ISERROR(SEARCH("+",B97)))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969D9D29-7947-404F-841C-F7C475F4DDFE}">
            <xm:f>NOT(ISERROR(SEARCH("-",B97)))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B97:N99</xm:sqref>
        </x14:conditionalFormatting>
        <x14:conditionalFormatting xmlns:xm="http://schemas.microsoft.com/office/excel/2006/main">
          <x14:cfRule type="containsText" priority="5" operator="containsText" id="{F9978C55-60C9-41AB-9FA6-86E5B6D5276E}">
            <xm:f>NOT(ISERROR(SEARCH("+",B41)))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8A6486E4-8ABD-45B2-947C-65BD4F41B10E}">
            <xm:f>NOT(ISERROR(SEARCH("-",B41)))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B41:N47</xm:sqref>
        </x14:conditionalFormatting>
        <x14:conditionalFormatting xmlns:xm="http://schemas.microsoft.com/office/excel/2006/main">
          <x14:cfRule type="containsText" priority="2" operator="containsText" id="{534C8033-1AC5-4CF8-AB6D-E24FB72A5EDD}">
            <xm:f>NOT(ISERROR(SEARCH("+",B89)))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" operator="containsText" id="{1A046A47-3DE7-4501-848A-6DF3F9E08838}">
            <xm:f>NOT(ISERROR(SEARCH("-",B89)))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B89:N91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showGridLines="0" workbookViewId="0">
      <selection activeCell="O1" sqref="O1"/>
    </sheetView>
  </sheetViews>
  <sheetFormatPr defaultRowHeight="15" x14ac:dyDescent="0.25"/>
  <cols>
    <col min="1" max="1" width="45.7109375" customWidth="1"/>
    <col min="2" max="14" width="12.28515625" customWidth="1"/>
  </cols>
  <sheetData>
    <row r="1" spans="1:16" ht="20.100000000000001" customHeight="1" x14ac:dyDescent="0.25">
      <c r="A1" s="281" t="s">
        <v>335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44"/>
      <c r="P1" s="44" t="s">
        <v>0</v>
      </c>
    </row>
    <row r="2" spans="1:16" ht="15" customHeight="1" x14ac:dyDescent="0.25">
      <c r="O2" s="44"/>
    </row>
    <row r="3" spans="1:16" ht="15" customHeight="1" x14ac:dyDescent="0.25">
      <c r="A3" s="279" t="s">
        <v>19</v>
      </c>
      <c r="B3" s="288" t="s">
        <v>418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44"/>
    </row>
    <row r="4" spans="1:16" ht="15" customHeight="1" x14ac:dyDescent="0.25">
      <c r="A4" s="279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tr">
        <f>[1]Настройки!$B$1 &amp; " мес"</f>
        <v>2 мес</v>
      </c>
      <c r="O4" s="44"/>
    </row>
    <row r="5" spans="1:16" ht="15" customHeight="1" x14ac:dyDescent="0.25">
      <c r="A5" s="7" t="s">
        <v>20</v>
      </c>
      <c r="B5" s="10" t="s">
        <v>489</v>
      </c>
      <c r="C5" s="10" t="s">
        <v>489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489</v>
      </c>
      <c r="O5" s="44"/>
    </row>
    <row r="6" spans="1:16" ht="15" customHeight="1" x14ac:dyDescent="0.25">
      <c r="A6" s="7" t="s">
        <v>21</v>
      </c>
      <c r="B6" s="10" t="s">
        <v>489</v>
      </c>
      <c r="C6" s="10" t="s">
        <v>489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489</v>
      </c>
      <c r="O6" s="44"/>
    </row>
    <row r="7" spans="1:16" ht="15" customHeight="1" x14ac:dyDescent="0.25">
      <c r="A7" s="7" t="s">
        <v>22</v>
      </c>
      <c r="B7" s="10" t="s">
        <v>489</v>
      </c>
      <c r="C7" s="10" t="s">
        <v>489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 t="s">
        <v>489</v>
      </c>
      <c r="O7" s="44"/>
    </row>
    <row r="8" spans="1:16" ht="15" customHeight="1" x14ac:dyDescent="0.25">
      <c r="A8" s="7" t="s">
        <v>23</v>
      </c>
      <c r="B8" s="10" t="s">
        <v>489</v>
      </c>
      <c r="C8" s="10" t="s">
        <v>489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 t="s">
        <v>489</v>
      </c>
      <c r="O8" s="44"/>
    </row>
    <row r="9" spans="1:16" ht="15" customHeight="1" x14ac:dyDescent="0.25">
      <c r="A9" s="7" t="s">
        <v>24</v>
      </c>
      <c r="B9" s="10" t="s">
        <v>489</v>
      </c>
      <c r="C9" s="10" t="s">
        <v>489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489</v>
      </c>
      <c r="O9" s="44"/>
    </row>
    <row r="10" spans="1:16" ht="15" customHeight="1" x14ac:dyDescent="0.25">
      <c r="A10" s="7" t="s">
        <v>28</v>
      </c>
      <c r="B10" s="10" t="s">
        <v>489</v>
      </c>
      <c r="C10" s="10" t="s">
        <v>489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489</v>
      </c>
      <c r="O10" s="44"/>
    </row>
    <row r="11" spans="1:16" ht="15" customHeight="1" x14ac:dyDescent="0.25">
      <c r="A11" s="7" t="s">
        <v>25</v>
      </c>
      <c r="B11" s="10" t="s">
        <v>489</v>
      </c>
      <c r="C11" s="10" t="s">
        <v>489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489</v>
      </c>
      <c r="O11" s="44"/>
    </row>
    <row r="12" spans="1:16" ht="15" customHeight="1" x14ac:dyDescent="0.25">
      <c r="A12" s="13" t="s">
        <v>15</v>
      </c>
      <c r="B12" s="14" t="s">
        <v>489</v>
      </c>
      <c r="C12" s="14" t="s">
        <v>489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 t="s">
        <v>489</v>
      </c>
    </row>
    <row r="13" spans="1:16" ht="15" customHeight="1" x14ac:dyDescent="0.25">
      <c r="O13" s="44"/>
    </row>
    <row r="14" spans="1:16" ht="15" customHeight="1" x14ac:dyDescent="0.25">
      <c r="O14" s="44"/>
    </row>
    <row r="15" spans="1:16" ht="15.75" x14ac:dyDescent="0.25">
      <c r="A15" s="279" t="s">
        <v>19</v>
      </c>
      <c r="B15" s="280" t="s">
        <v>18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6" ht="20.100000000000001" customHeight="1" x14ac:dyDescent="0.25">
      <c r="A16" s="279"/>
      <c r="B16" s="19" t="s">
        <v>17</v>
      </c>
      <c r="C16" s="16" t="s">
        <v>16</v>
      </c>
      <c r="D16" s="16" t="s">
        <v>4</v>
      </c>
      <c r="E16" s="16" t="s">
        <v>5</v>
      </c>
      <c r="F16" s="16" t="s">
        <v>2</v>
      </c>
      <c r="G16" s="16" t="s">
        <v>6</v>
      </c>
      <c r="H16" s="16" t="s">
        <v>7</v>
      </c>
      <c r="I16" s="16" t="s">
        <v>8</v>
      </c>
      <c r="J16" s="16" t="s">
        <v>9</v>
      </c>
      <c r="K16" s="16" t="s">
        <v>10</v>
      </c>
      <c r="L16" s="16" t="s">
        <v>11</v>
      </c>
      <c r="M16" s="16" t="s">
        <v>12</v>
      </c>
      <c r="N16" s="16" t="str">
        <f>[1]Настройки!$B$1 &amp; " мес"</f>
        <v>2 мес</v>
      </c>
    </row>
    <row r="17" spans="1:14" ht="15" customHeight="1" x14ac:dyDescent="0.25">
      <c r="A17" s="7" t="s">
        <v>20</v>
      </c>
      <c r="B17" s="10">
        <v>8.4562480000000004</v>
      </c>
      <c r="C17" s="10">
        <v>9.2079400000000007</v>
      </c>
      <c r="D17" s="10">
        <v>9.4429020000000001</v>
      </c>
      <c r="E17" s="10" t="s">
        <v>489</v>
      </c>
      <c r="F17" s="10" t="s">
        <v>489</v>
      </c>
      <c r="G17" s="10" t="s">
        <v>489</v>
      </c>
      <c r="H17" s="10" t="s">
        <v>489</v>
      </c>
      <c r="I17" s="10" t="s">
        <v>489</v>
      </c>
      <c r="J17" s="10" t="s">
        <v>489</v>
      </c>
      <c r="K17" s="10" t="s">
        <v>489</v>
      </c>
      <c r="L17" s="10" t="s">
        <v>489</v>
      </c>
      <c r="M17" s="10" t="s">
        <v>489</v>
      </c>
      <c r="N17" s="10" t="s">
        <v>489</v>
      </c>
    </row>
    <row r="18" spans="1:14" ht="15" customHeight="1" x14ac:dyDescent="0.25">
      <c r="A18" s="7" t="s">
        <v>21</v>
      </c>
      <c r="B18" s="10">
        <v>0.77052100000000001</v>
      </c>
      <c r="C18" s="10">
        <v>0.803531</v>
      </c>
      <c r="D18" s="10">
        <v>1.099961</v>
      </c>
      <c r="E18" s="10" t="s">
        <v>489</v>
      </c>
      <c r="F18" s="10" t="s">
        <v>489</v>
      </c>
      <c r="G18" s="10" t="s">
        <v>489</v>
      </c>
      <c r="H18" s="10" t="s">
        <v>489</v>
      </c>
      <c r="I18" s="10" t="s">
        <v>489</v>
      </c>
      <c r="J18" s="10" t="s">
        <v>489</v>
      </c>
      <c r="K18" s="10" t="s">
        <v>489</v>
      </c>
      <c r="L18" s="10" t="s">
        <v>489</v>
      </c>
      <c r="M18" s="10" t="s">
        <v>489</v>
      </c>
      <c r="N18" s="10" t="s">
        <v>489</v>
      </c>
    </row>
    <row r="19" spans="1:14" ht="15" customHeight="1" x14ac:dyDescent="0.25">
      <c r="A19" s="7" t="s">
        <v>22</v>
      </c>
      <c r="B19" s="10">
        <v>0.19899900000000001</v>
      </c>
      <c r="C19" s="10">
        <v>0.15586900000000001</v>
      </c>
      <c r="D19" s="10">
        <v>0.16813400000000001</v>
      </c>
      <c r="E19" s="10" t="s">
        <v>489</v>
      </c>
      <c r="F19" s="10" t="s">
        <v>489</v>
      </c>
      <c r="G19" s="10" t="s">
        <v>489</v>
      </c>
      <c r="H19" s="10" t="s">
        <v>489</v>
      </c>
      <c r="I19" s="10" t="s">
        <v>489</v>
      </c>
      <c r="J19" s="10" t="s">
        <v>489</v>
      </c>
      <c r="K19" s="10" t="s">
        <v>489</v>
      </c>
      <c r="L19" s="10" t="s">
        <v>489</v>
      </c>
      <c r="M19" s="10" t="s">
        <v>489</v>
      </c>
      <c r="N19" s="10" t="s">
        <v>489</v>
      </c>
    </row>
    <row r="20" spans="1:14" ht="15" customHeight="1" x14ac:dyDescent="0.25">
      <c r="A20" s="7" t="s">
        <v>23</v>
      </c>
      <c r="B20" s="10">
        <v>0.202289</v>
      </c>
      <c r="C20" s="10">
        <v>0.33896900000000002</v>
      </c>
      <c r="D20" s="10">
        <v>0.46916600000000003</v>
      </c>
      <c r="E20" s="10" t="s">
        <v>489</v>
      </c>
      <c r="F20" s="10" t="s">
        <v>489</v>
      </c>
      <c r="G20" s="10" t="s">
        <v>489</v>
      </c>
      <c r="H20" s="10" t="s">
        <v>489</v>
      </c>
      <c r="I20" s="10" t="s">
        <v>489</v>
      </c>
      <c r="J20" s="10" t="s">
        <v>489</v>
      </c>
      <c r="K20" s="10" t="s">
        <v>489</v>
      </c>
      <c r="L20" s="10" t="s">
        <v>489</v>
      </c>
      <c r="M20" s="10" t="s">
        <v>489</v>
      </c>
      <c r="N20" s="10" t="s">
        <v>489</v>
      </c>
    </row>
    <row r="21" spans="1:14" ht="15" customHeight="1" x14ac:dyDescent="0.25">
      <c r="A21" s="7" t="s">
        <v>24</v>
      </c>
      <c r="B21" s="10">
        <v>0.476603</v>
      </c>
      <c r="C21" s="10">
        <v>0.35630299999999998</v>
      </c>
      <c r="D21" s="10">
        <v>0.484541</v>
      </c>
      <c r="E21" s="10" t="s">
        <v>489</v>
      </c>
      <c r="F21" s="10" t="s">
        <v>489</v>
      </c>
      <c r="G21" s="10" t="s">
        <v>489</v>
      </c>
      <c r="H21" s="10" t="s">
        <v>489</v>
      </c>
      <c r="I21" s="10" t="s">
        <v>489</v>
      </c>
      <c r="J21" s="10" t="s">
        <v>489</v>
      </c>
      <c r="K21" s="10" t="s">
        <v>489</v>
      </c>
      <c r="L21" s="10" t="s">
        <v>489</v>
      </c>
      <c r="M21" s="10" t="s">
        <v>489</v>
      </c>
      <c r="N21" s="10" t="s">
        <v>489</v>
      </c>
    </row>
    <row r="22" spans="1:14" ht="15" customHeight="1" x14ac:dyDescent="0.25">
      <c r="A22" s="7" t="s">
        <v>28</v>
      </c>
      <c r="B22" s="10">
        <v>0.71194199999999996</v>
      </c>
      <c r="C22" s="10">
        <v>0.82204500000000003</v>
      </c>
      <c r="D22" s="10">
        <v>1.074084</v>
      </c>
      <c r="E22" s="10" t="s">
        <v>489</v>
      </c>
      <c r="F22" s="10" t="s">
        <v>489</v>
      </c>
      <c r="G22" s="10" t="s">
        <v>489</v>
      </c>
      <c r="H22" s="10" t="s">
        <v>489</v>
      </c>
      <c r="I22" s="10" t="s">
        <v>489</v>
      </c>
      <c r="J22" s="10" t="s">
        <v>489</v>
      </c>
      <c r="K22" s="10" t="s">
        <v>489</v>
      </c>
      <c r="L22" s="10" t="s">
        <v>489</v>
      </c>
      <c r="M22" s="10" t="s">
        <v>489</v>
      </c>
      <c r="N22" s="10" t="s">
        <v>489</v>
      </c>
    </row>
    <row r="23" spans="1:14" ht="15" customHeight="1" x14ac:dyDescent="0.25">
      <c r="A23" s="7" t="s">
        <v>25</v>
      </c>
      <c r="B23" s="10">
        <f>B24-SUM(B17:B22)</f>
        <v>0.49710299999999741</v>
      </c>
      <c r="C23" s="10">
        <f t="shared" ref="C23:D23" si="0">C24-SUM(C17:C22)</f>
        <v>0.52966100000000083</v>
      </c>
      <c r="D23" s="10">
        <f t="shared" si="0"/>
        <v>0.77130299999999963</v>
      </c>
      <c r="E23" s="10" t="s">
        <v>489</v>
      </c>
      <c r="F23" s="10" t="s">
        <v>489</v>
      </c>
      <c r="G23" s="10" t="s">
        <v>489</v>
      </c>
      <c r="H23" s="10" t="s">
        <v>489</v>
      </c>
      <c r="I23" s="10" t="s">
        <v>489</v>
      </c>
      <c r="J23" s="10" t="s">
        <v>489</v>
      </c>
      <c r="K23" s="10" t="s">
        <v>489</v>
      </c>
      <c r="L23" s="10" t="s">
        <v>489</v>
      </c>
      <c r="M23" s="10" t="s">
        <v>489</v>
      </c>
      <c r="N23" s="10" t="s">
        <v>489</v>
      </c>
    </row>
    <row r="24" spans="1:14" ht="15.75" x14ac:dyDescent="0.25">
      <c r="A24" s="13" t="s">
        <v>15</v>
      </c>
      <c r="B24" s="14">
        <v>11.313705000000001</v>
      </c>
      <c r="C24" s="14">
        <v>12.214318</v>
      </c>
      <c r="D24" s="14">
        <v>13.510090999999999</v>
      </c>
      <c r="E24" s="14" t="s">
        <v>489</v>
      </c>
      <c r="F24" s="14" t="s">
        <v>489</v>
      </c>
      <c r="G24" s="14" t="s">
        <v>489</v>
      </c>
      <c r="H24" s="14" t="s">
        <v>489</v>
      </c>
      <c r="I24" s="14" t="s">
        <v>489</v>
      </c>
      <c r="J24" s="14" t="s">
        <v>489</v>
      </c>
      <c r="K24" s="14" t="s">
        <v>489</v>
      </c>
      <c r="L24" s="14" t="s">
        <v>489</v>
      </c>
      <c r="M24" s="14" t="s">
        <v>489</v>
      </c>
      <c r="N24" s="14" t="s">
        <v>489</v>
      </c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279" t="s">
        <v>19</v>
      </c>
      <c r="B27" s="280" t="s">
        <v>26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</row>
    <row r="28" spans="1:14" ht="20.100000000000001" customHeight="1" x14ac:dyDescent="0.25">
      <c r="A28" s="279"/>
      <c r="B28" s="19" t="s">
        <v>17</v>
      </c>
      <c r="C28" s="16" t="s">
        <v>16</v>
      </c>
      <c r="D28" s="16" t="s">
        <v>4</v>
      </c>
      <c r="E28" s="16" t="s">
        <v>5</v>
      </c>
      <c r="F28" s="16" t="s">
        <v>2</v>
      </c>
      <c r="G28" s="16" t="s">
        <v>6</v>
      </c>
      <c r="H28" s="16" t="s">
        <v>7</v>
      </c>
      <c r="I28" s="16" t="s">
        <v>8</v>
      </c>
      <c r="J28" s="16" t="s">
        <v>9</v>
      </c>
      <c r="K28" s="16" t="s">
        <v>10</v>
      </c>
      <c r="L28" s="16" t="s">
        <v>11</v>
      </c>
      <c r="M28" s="16" t="s">
        <v>12</v>
      </c>
      <c r="N28" s="16" t="str">
        <f>[1]Настройки!$B$1 &amp; " мес"</f>
        <v>2 мес</v>
      </c>
    </row>
    <row r="29" spans="1:14" x14ac:dyDescent="0.25">
      <c r="A29" s="7" t="s">
        <v>20</v>
      </c>
      <c r="B29" s="10" t="s">
        <v>489</v>
      </c>
      <c r="C29" s="10" t="s">
        <v>489</v>
      </c>
      <c r="D29" s="10" t="s">
        <v>489</v>
      </c>
      <c r="E29" s="10" t="s">
        <v>489</v>
      </c>
      <c r="F29" s="10" t="s">
        <v>489</v>
      </c>
      <c r="G29" s="10" t="s">
        <v>489</v>
      </c>
      <c r="H29" s="10" t="s">
        <v>489</v>
      </c>
      <c r="I29" s="10" t="s">
        <v>489</v>
      </c>
      <c r="J29" s="10" t="s">
        <v>489</v>
      </c>
      <c r="K29" s="10" t="s">
        <v>489</v>
      </c>
      <c r="L29" s="10" t="s">
        <v>489</v>
      </c>
      <c r="M29" s="10" t="s">
        <v>489</v>
      </c>
      <c r="N29" s="10" t="s">
        <v>489</v>
      </c>
    </row>
    <row r="30" spans="1:14" x14ac:dyDescent="0.25">
      <c r="A30" s="7" t="s">
        <v>21</v>
      </c>
      <c r="B30" s="10" t="s">
        <v>489</v>
      </c>
      <c r="C30" s="10" t="s">
        <v>489</v>
      </c>
      <c r="D30" s="10" t="s">
        <v>489</v>
      </c>
      <c r="E30" s="10" t="s">
        <v>489</v>
      </c>
      <c r="F30" s="10" t="s">
        <v>489</v>
      </c>
      <c r="G30" s="10" t="s">
        <v>489</v>
      </c>
      <c r="H30" s="10" t="s">
        <v>489</v>
      </c>
      <c r="I30" s="10" t="s">
        <v>489</v>
      </c>
      <c r="J30" s="10" t="s">
        <v>489</v>
      </c>
      <c r="K30" s="10" t="s">
        <v>489</v>
      </c>
      <c r="L30" s="10" t="s">
        <v>489</v>
      </c>
      <c r="M30" s="10" t="s">
        <v>489</v>
      </c>
      <c r="N30" s="10" t="s">
        <v>489</v>
      </c>
    </row>
    <row r="31" spans="1:14" x14ac:dyDescent="0.25">
      <c r="A31" s="7" t="s">
        <v>22</v>
      </c>
      <c r="B31" s="10" t="s">
        <v>489</v>
      </c>
      <c r="C31" s="10" t="s">
        <v>489</v>
      </c>
      <c r="D31" s="10" t="s">
        <v>489</v>
      </c>
      <c r="E31" s="10" t="s">
        <v>489</v>
      </c>
      <c r="F31" s="10" t="s">
        <v>489</v>
      </c>
      <c r="G31" s="10" t="s">
        <v>489</v>
      </c>
      <c r="H31" s="10" t="s">
        <v>489</v>
      </c>
      <c r="I31" s="10" t="s">
        <v>489</v>
      </c>
      <c r="J31" s="10" t="s">
        <v>489</v>
      </c>
      <c r="K31" s="10" t="s">
        <v>489</v>
      </c>
      <c r="L31" s="10" t="s">
        <v>489</v>
      </c>
      <c r="M31" s="12" t="s">
        <v>489</v>
      </c>
      <c r="N31" s="10" t="s">
        <v>489</v>
      </c>
    </row>
    <row r="32" spans="1:14" x14ac:dyDescent="0.25">
      <c r="A32" s="7" t="s">
        <v>23</v>
      </c>
      <c r="B32" s="10" t="s">
        <v>489</v>
      </c>
      <c r="C32" s="10" t="s">
        <v>489</v>
      </c>
      <c r="D32" s="10" t="s">
        <v>489</v>
      </c>
      <c r="E32" s="10" t="s">
        <v>489</v>
      </c>
      <c r="F32" s="10" t="s">
        <v>489</v>
      </c>
      <c r="G32" s="10" t="s">
        <v>489</v>
      </c>
      <c r="H32" s="10" t="s">
        <v>489</v>
      </c>
      <c r="I32" s="10" t="s">
        <v>489</v>
      </c>
      <c r="J32" s="10" t="s">
        <v>489</v>
      </c>
      <c r="K32" s="10" t="s">
        <v>489</v>
      </c>
      <c r="L32" s="10" t="s">
        <v>489</v>
      </c>
      <c r="M32" s="10" t="s">
        <v>489</v>
      </c>
      <c r="N32" s="10" t="s">
        <v>489</v>
      </c>
    </row>
    <row r="33" spans="1:14" x14ac:dyDescent="0.25">
      <c r="A33" s="7" t="s">
        <v>24</v>
      </c>
      <c r="B33" s="10" t="s">
        <v>489</v>
      </c>
      <c r="C33" s="10" t="s">
        <v>489</v>
      </c>
      <c r="D33" s="10" t="s">
        <v>489</v>
      </c>
      <c r="E33" s="10" t="s">
        <v>489</v>
      </c>
      <c r="F33" s="10" t="s">
        <v>489</v>
      </c>
      <c r="G33" s="10" t="s">
        <v>489</v>
      </c>
      <c r="H33" s="10" t="s">
        <v>489</v>
      </c>
      <c r="I33" s="10" t="s">
        <v>489</v>
      </c>
      <c r="J33" s="10" t="s">
        <v>489</v>
      </c>
      <c r="K33" s="10" t="s">
        <v>489</v>
      </c>
      <c r="L33" s="10" t="s">
        <v>489</v>
      </c>
      <c r="M33" s="10" t="s">
        <v>489</v>
      </c>
      <c r="N33" s="10" t="s">
        <v>489</v>
      </c>
    </row>
    <row r="34" spans="1:14" x14ac:dyDescent="0.25">
      <c r="A34" s="7" t="s">
        <v>28</v>
      </c>
      <c r="B34" s="10" t="s">
        <v>489</v>
      </c>
      <c r="C34" s="10" t="s">
        <v>489</v>
      </c>
      <c r="D34" s="10" t="s">
        <v>489</v>
      </c>
      <c r="E34" s="10" t="s">
        <v>489</v>
      </c>
      <c r="F34" s="10" t="s">
        <v>489</v>
      </c>
      <c r="G34" s="10" t="s">
        <v>489</v>
      </c>
      <c r="H34" s="10" t="s">
        <v>489</v>
      </c>
      <c r="I34" s="10" t="s">
        <v>489</v>
      </c>
      <c r="J34" s="10" t="s">
        <v>489</v>
      </c>
      <c r="K34" s="10" t="s">
        <v>489</v>
      </c>
      <c r="L34" s="10" t="s">
        <v>489</v>
      </c>
      <c r="M34" s="10" t="s">
        <v>489</v>
      </c>
      <c r="N34" s="10" t="s">
        <v>489</v>
      </c>
    </row>
    <row r="35" spans="1:14" x14ac:dyDescent="0.25">
      <c r="A35" s="7" t="s">
        <v>25</v>
      </c>
      <c r="B35" s="10" t="s">
        <v>489</v>
      </c>
      <c r="C35" s="10" t="s">
        <v>489</v>
      </c>
      <c r="D35" s="10" t="s">
        <v>489</v>
      </c>
      <c r="E35" s="10" t="s">
        <v>489</v>
      </c>
      <c r="F35" s="10" t="s">
        <v>489</v>
      </c>
      <c r="G35" s="10" t="s">
        <v>489</v>
      </c>
      <c r="H35" s="10" t="s">
        <v>489</v>
      </c>
      <c r="I35" s="10" t="s">
        <v>489</v>
      </c>
      <c r="J35" s="10" t="s">
        <v>489</v>
      </c>
      <c r="K35" s="10" t="s">
        <v>489</v>
      </c>
      <c r="L35" s="10" t="s">
        <v>489</v>
      </c>
      <c r="M35" s="10" t="s">
        <v>489</v>
      </c>
      <c r="N35" s="10" t="s">
        <v>489</v>
      </c>
    </row>
    <row r="36" spans="1:14" ht="15.75" x14ac:dyDescent="0.25">
      <c r="A36" s="13" t="s">
        <v>15</v>
      </c>
      <c r="B36" s="14" t="s">
        <v>489</v>
      </c>
      <c r="C36" s="14" t="s">
        <v>489</v>
      </c>
      <c r="D36" s="14" t="s">
        <v>489</v>
      </c>
      <c r="E36" s="14" t="s">
        <v>489</v>
      </c>
      <c r="F36" s="14" t="s">
        <v>489</v>
      </c>
      <c r="G36" s="14" t="s">
        <v>489</v>
      </c>
      <c r="H36" s="14" t="s">
        <v>489</v>
      </c>
      <c r="I36" s="14" t="s">
        <v>489</v>
      </c>
      <c r="J36" s="14" t="s">
        <v>489</v>
      </c>
      <c r="K36" s="14" t="s">
        <v>489</v>
      </c>
      <c r="L36" s="14" t="s">
        <v>489</v>
      </c>
      <c r="M36" s="14" t="s">
        <v>489</v>
      </c>
      <c r="N36" s="14" t="s">
        <v>489</v>
      </c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4" ht="15.75" x14ac:dyDescent="0.25">
      <c r="A39" s="279" t="s">
        <v>19</v>
      </c>
      <c r="B39" s="286" t="s">
        <v>436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</row>
    <row r="40" spans="1:14" x14ac:dyDescent="0.25">
      <c r="A40" s="279"/>
      <c r="B40" s="19" t="s">
        <v>17</v>
      </c>
      <c r="C40" s="16" t="s">
        <v>16</v>
      </c>
      <c r="D40" s="16" t="s">
        <v>4</v>
      </c>
      <c r="E40" s="16" t="s">
        <v>5</v>
      </c>
      <c r="F40" s="16" t="s">
        <v>2</v>
      </c>
      <c r="G40" s="16" t="s">
        <v>6</v>
      </c>
      <c r="H40" s="16" t="s">
        <v>7</v>
      </c>
      <c r="I40" s="16" t="s">
        <v>8</v>
      </c>
      <c r="J40" s="16" t="s">
        <v>9</v>
      </c>
      <c r="K40" s="16" t="s">
        <v>10</v>
      </c>
      <c r="L40" s="16" t="s">
        <v>11</v>
      </c>
      <c r="M40" s="16" t="s">
        <v>12</v>
      </c>
      <c r="N40" s="16" t="str">
        <f>[1]Настройки!$B$1 &amp; " мес"</f>
        <v>2 мес</v>
      </c>
    </row>
    <row r="41" spans="1:14" x14ac:dyDescent="0.25">
      <c r="A41" s="7" t="s">
        <v>20</v>
      </c>
      <c r="B41" s="105" t="s">
        <v>489</v>
      </c>
      <c r="C41" s="105" t="s">
        <v>489</v>
      </c>
      <c r="D41" s="105" t="str">
        <f t="shared" ref="D41:M41" si="1">IF(D5="","",ROUND(D5/D17-100%,3))</f>
        <v/>
      </c>
      <c r="E41" s="105" t="str">
        <f t="shared" si="1"/>
        <v/>
      </c>
      <c r="F41" s="105" t="str">
        <f t="shared" si="1"/>
        <v/>
      </c>
      <c r="G41" s="105" t="str">
        <f t="shared" si="1"/>
        <v/>
      </c>
      <c r="H41" s="105" t="str">
        <f t="shared" si="1"/>
        <v/>
      </c>
      <c r="I41" s="105" t="str">
        <f t="shared" si="1"/>
        <v/>
      </c>
      <c r="J41" s="105" t="str">
        <f t="shared" si="1"/>
        <v/>
      </c>
      <c r="K41" s="105" t="str">
        <f t="shared" si="1"/>
        <v/>
      </c>
      <c r="L41" s="105" t="str">
        <f t="shared" si="1"/>
        <v/>
      </c>
      <c r="M41" s="105" t="str">
        <f t="shared" si="1"/>
        <v/>
      </c>
      <c r="N41" s="105" t="s">
        <v>489</v>
      </c>
    </row>
    <row r="42" spans="1:14" x14ac:dyDescent="0.25">
      <c r="A42" s="7" t="s">
        <v>21</v>
      </c>
      <c r="B42" s="105" t="s">
        <v>489</v>
      </c>
      <c r="C42" s="105" t="s">
        <v>489</v>
      </c>
      <c r="D42" s="105" t="str">
        <f t="shared" ref="D42:M42" si="2">IF(D6="","",ROUND(D6/D18-100%,3))</f>
        <v/>
      </c>
      <c r="E42" s="105" t="str">
        <f t="shared" si="2"/>
        <v/>
      </c>
      <c r="F42" s="105" t="str">
        <f t="shared" si="2"/>
        <v/>
      </c>
      <c r="G42" s="105" t="str">
        <f t="shared" si="2"/>
        <v/>
      </c>
      <c r="H42" s="105" t="str">
        <f t="shared" si="2"/>
        <v/>
      </c>
      <c r="I42" s="105" t="str">
        <f t="shared" si="2"/>
        <v/>
      </c>
      <c r="J42" s="105" t="str">
        <f t="shared" si="2"/>
        <v/>
      </c>
      <c r="K42" s="105" t="str">
        <f t="shared" si="2"/>
        <v/>
      </c>
      <c r="L42" s="105" t="str">
        <f t="shared" si="2"/>
        <v/>
      </c>
      <c r="M42" s="105" t="str">
        <f t="shared" si="2"/>
        <v/>
      </c>
      <c r="N42" s="105" t="s">
        <v>489</v>
      </c>
    </row>
    <row r="43" spans="1:14" x14ac:dyDescent="0.25">
      <c r="A43" s="7" t="s">
        <v>22</v>
      </c>
      <c r="B43" s="105" t="s">
        <v>489</v>
      </c>
      <c r="C43" s="105" t="s">
        <v>489</v>
      </c>
      <c r="D43" s="105" t="str">
        <f t="shared" ref="D43:M43" si="3">IF(D7="","",ROUND(D7/D19-100%,3))</f>
        <v/>
      </c>
      <c r="E43" s="105" t="str">
        <f t="shared" si="3"/>
        <v/>
      </c>
      <c r="F43" s="105" t="str">
        <f t="shared" si="3"/>
        <v/>
      </c>
      <c r="G43" s="105" t="str">
        <f t="shared" si="3"/>
        <v/>
      </c>
      <c r="H43" s="105" t="str">
        <f t="shared" si="3"/>
        <v/>
      </c>
      <c r="I43" s="105" t="str">
        <f t="shared" si="3"/>
        <v/>
      </c>
      <c r="J43" s="105" t="str">
        <f t="shared" si="3"/>
        <v/>
      </c>
      <c r="K43" s="105" t="str">
        <f t="shared" si="3"/>
        <v/>
      </c>
      <c r="L43" s="105" t="str">
        <f t="shared" si="3"/>
        <v/>
      </c>
      <c r="M43" s="105" t="str">
        <f t="shared" si="3"/>
        <v/>
      </c>
      <c r="N43" s="105" t="s">
        <v>489</v>
      </c>
    </row>
    <row r="44" spans="1:14" x14ac:dyDescent="0.25">
      <c r="A44" s="7" t="s">
        <v>23</v>
      </c>
      <c r="B44" s="105" t="s">
        <v>489</v>
      </c>
      <c r="C44" s="105" t="s">
        <v>489</v>
      </c>
      <c r="D44" s="105" t="str">
        <f t="shared" ref="D44:M44" si="4">IF(D8="","",ROUND(D8/D20-100%,3))</f>
        <v/>
      </c>
      <c r="E44" s="105" t="str">
        <f t="shared" si="4"/>
        <v/>
      </c>
      <c r="F44" s="105" t="str">
        <f t="shared" si="4"/>
        <v/>
      </c>
      <c r="G44" s="105" t="str">
        <f t="shared" si="4"/>
        <v/>
      </c>
      <c r="H44" s="105" t="str">
        <f t="shared" si="4"/>
        <v/>
      </c>
      <c r="I44" s="105" t="str">
        <f t="shared" si="4"/>
        <v/>
      </c>
      <c r="J44" s="105" t="str">
        <f t="shared" si="4"/>
        <v/>
      </c>
      <c r="K44" s="105" t="str">
        <f t="shared" si="4"/>
        <v/>
      </c>
      <c r="L44" s="105" t="str">
        <f t="shared" si="4"/>
        <v/>
      </c>
      <c r="M44" s="105" t="str">
        <f t="shared" si="4"/>
        <v/>
      </c>
      <c r="N44" s="105" t="s">
        <v>489</v>
      </c>
    </row>
    <row r="45" spans="1:14" x14ac:dyDescent="0.25">
      <c r="A45" s="7" t="s">
        <v>24</v>
      </c>
      <c r="B45" s="105" t="s">
        <v>489</v>
      </c>
      <c r="C45" s="105" t="s">
        <v>489</v>
      </c>
      <c r="D45" s="105" t="str">
        <f t="shared" ref="D45:M45" si="5">IF(D9="","",ROUND(D9/D21-100%,3))</f>
        <v/>
      </c>
      <c r="E45" s="105" t="str">
        <f t="shared" si="5"/>
        <v/>
      </c>
      <c r="F45" s="105" t="str">
        <f t="shared" si="5"/>
        <v/>
      </c>
      <c r="G45" s="105" t="str">
        <f t="shared" si="5"/>
        <v/>
      </c>
      <c r="H45" s="105" t="str">
        <f t="shared" si="5"/>
        <v/>
      </c>
      <c r="I45" s="105" t="str">
        <f t="shared" si="5"/>
        <v/>
      </c>
      <c r="J45" s="105" t="str">
        <f t="shared" si="5"/>
        <v/>
      </c>
      <c r="K45" s="105" t="str">
        <f t="shared" si="5"/>
        <v/>
      </c>
      <c r="L45" s="105" t="str">
        <f t="shared" si="5"/>
        <v/>
      </c>
      <c r="M45" s="105" t="str">
        <f t="shared" si="5"/>
        <v/>
      </c>
      <c r="N45" s="105" t="s">
        <v>489</v>
      </c>
    </row>
    <row r="46" spans="1:14" x14ac:dyDescent="0.25">
      <c r="A46" s="7" t="s">
        <v>28</v>
      </c>
      <c r="B46" s="105" t="s">
        <v>489</v>
      </c>
      <c r="C46" s="105" t="s">
        <v>489</v>
      </c>
      <c r="D46" s="105" t="str">
        <f t="shared" ref="D46:M46" si="6">IF(D10="","",ROUND(D10/D22-100%,3))</f>
        <v/>
      </c>
      <c r="E46" s="105" t="str">
        <f t="shared" si="6"/>
        <v/>
      </c>
      <c r="F46" s="105" t="str">
        <f t="shared" si="6"/>
        <v/>
      </c>
      <c r="G46" s="105" t="str">
        <f t="shared" si="6"/>
        <v/>
      </c>
      <c r="H46" s="105" t="str">
        <f t="shared" si="6"/>
        <v/>
      </c>
      <c r="I46" s="105" t="str">
        <f t="shared" si="6"/>
        <v/>
      </c>
      <c r="J46" s="105" t="str">
        <f t="shared" si="6"/>
        <v/>
      </c>
      <c r="K46" s="105" t="str">
        <f t="shared" si="6"/>
        <v/>
      </c>
      <c r="L46" s="105" t="str">
        <f t="shared" si="6"/>
        <v/>
      </c>
      <c r="M46" s="105" t="str">
        <f t="shared" si="6"/>
        <v/>
      </c>
      <c r="N46" s="105" t="s">
        <v>489</v>
      </c>
    </row>
    <row r="47" spans="1:14" x14ac:dyDescent="0.25">
      <c r="A47" s="7" t="s">
        <v>25</v>
      </c>
      <c r="B47" s="105" t="s">
        <v>489</v>
      </c>
      <c r="C47" s="105" t="s">
        <v>489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 t="s">
        <v>489</v>
      </c>
    </row>
    <row r="48" spans="1:14" ht="15.75" x14ac:dyDescent="0.25">
      <c r="A48" s="13" t="s">
        <v>15</v>
      </c>
      <c r="B48" s="17" t="s">
        <v>489</v>
      </c>
      <c r="C48" s="17" t="s">
        <v>489</v>
      </c>
      <c r="D48" s="17" t="str">
        <f t="shared" ref="D48:M48" si="7">IF(D12="","",ROUND(D12/D24-100%,3))</f>
        <v/>
      </c>
      <c r="E48" s="17" t="str">
        <f t="shared" si="7"/>
        <v/>
      </c>
      <c r="F48" s="17" t="str">
        <f t="shared" si="7"/>
        <v/>
      </c>
      <c r="G48" s="17" t="str">
        <f t="shared" si="7"/>
        <v/>
      </c>
      <c r="H48" s="17" t="str">
        <f t="shared" si="7"/>
        <v/>
      </c>
      <c r="I48" s="17" t="str">
        <f t="shared" si="7"/>
        <v/>
      </c>
      <c r="J48" s="17" t="str">
        <f t="shared" si="7"/>
        <v/>
      </c>
      <c r="K48" s="17" t="str">
        <f t="shared" si="7"/>
        <v/>
      </c>
      <c r="L48" s="17" t="str">
        <f t="shared" si="7"/>
        <v/>
      </c>
      <c r="M48" s="17" t="str">
        <f t="shared" si="7"/>
        <v/>
      </c>
      <c r="N48" s="17" t="s">
        <v>489</v>
      </c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4" ht="15.75" x14ac:dyDescent="0.25">
      <c r="A51" s="279" t="s">
        <v>19</v>
      </c>
      <c r="B51" s="286" t="s">
        <v>37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</row>
    <row r="52" spans="1:14" ht="20.100000000000001" customHeight="1" x14ac:dyDescent="0.25">
      <c r="A52" s="279"/>
      <c r="B52" s="19" t="s">
        <v>17</v>
      </c>
      <c r="C52" s="16" t="s">
        <v>16</v>
      </c>
      <c r="D52" s="16" t="s">
        <v>4</v>
      </c>
      <c r="E52" s="16" t="s">
        <v>5</v>
      </c>
      <c r="F52" s="16" t="s">
        <v>2</v>
      </c>
      <c r="G52" s="16" t="s">
        <v>6</v>
      </c>
      <c r="H52" s="16" t="s">
        <v>7</v>
      </c>
      <c r="I52" s="16" t="s">
        <v>8</v>
      </c>
      <c r="J52" s="16" t="s">
        <v>9</v>
      </c>
      <c r="K52" s="16" t="s">
        <v>10</v>
      </c>
      <c r="L52" s="16" t="s">
        <v>11</v>
      </c>
      <c r="M52" s="16" t="s">
        <v>12</v>
      </c>
      <c r="N52" s="16" t="str">
        <f>N16</f>
        <v>2 мес</v>
      </c>
    </row>
    <row r="53" spans="1:14" x14ac:dyDescent="0.25">
      <c r="A53" s="7" t="s">
        <v>20</v>
      </c>
      <c r="B53" s="105" t="s">
        <v>489</v>
      </c>
      <c r="C53" s="105" t="s">
        <v>489</v>
      </c>
      <c r="D53" s="105" t="s">
        <v>489</v>
      </c>
      <c r="E53" s="105" t="s">
        <v>489</v>
      </c>
      <c r="F53" s="105" t="s">
        <v>489</v>
      </c>
      <c r="G53" s="105" t="s">
        <v>489</v>
      </c>
      <c r="H53" s="105" t="s">
        <v>489</v>
      </c>
      <c r="I53" s="105" t="s">
        <v>489</v>
      </c>
      <c r="J53" s="105" t="s">
        <v>489</v>
      </c>
      <c r="K53" s="105" t="s">
        <v>489</v>
      </c>
      <c r="L53" s="105" t="s">
        <v>489</v>
      </c>
      <c r="M53" s="105" t="s">
        <v>489</v>
      </c>
      <c r="N53" s="105" t="s">
        <v>489</v>
      </c>
    </row>
    <row r="54" spans="1:14" x14ac:dyDescent="0.25">
      <c r="A54" s="7" t="s">
        <v>21</v>
      </c>
      <c r="B54" s="105" t="s">
        <v>489</v>
      </c>
      <c r="C54" s="105" t="s">
        <v>489</v>
      </c>
      <c r="D54" s="105" t="s">
        <v>489</v>
      </c>
      <c r="E54" s="105" t="s">
        <v>489</v>
      </c>
      <c r="F54" s="105" t="s">
        <v>489</v>
      </c>
      <c r="G54" s="105" t="s">
        <v>489</v>
      </c>
      <c r="H54" s="105" t="s">
        <v>489</v>
      </c>
      <c r="I54" s="105" t="s">
        <v>489</v>
      </c>
      <c r="J54" s="105" t="s">
        <v>489</v>
      </c>
      <c r="K54" s="105" t="s">
        <v>489</v>
      </c>
      <c r="L54" s="105" t="s">
        <v>489</v>
      </c>
      <c r="M54" s="105" t="s">
        <v>489</v>
      </c>
      <c r="N54" s="105" t="s">
        <v>489</v>
      </c>
    </row>
    <row r="55" spans="1:14" x14ac:dyDescent="0.25">
      <c r="A55" s="7" t="s">
        <v>22</v>
      </c>
      <c r="B55" s="105" t="s">
        <v>489</v>
      </c>
      <c r="C55" s="105" t="s">
        <v>489</v>
      </c>
      <c r="D55" s="105" t="s">
        <v>489</v>
      </c>
      <c r="E55" s="105" t="s">
        <v>489</v>
      </c>
      <c r="F55" s="105" t="s">
        <v>489</v>
      </c>
      <c r="G55" s="105" t="s">
        <v>489</v>
      </c>
      <c r="H55" s="105" t="s">
        <v>489</v>
      </c>
      <c r="I55" s="105" t="s">
        <v>489</v>
      </c>
      <c r="J55" s="105" t="s">
        <v>489</v>
      </c>
      <c r="K55" s="105" t="s">
        <v>489</v>
      </c>
      <c r="L55" s="105" t="s">
        <v>489</v>
      </c>
      <c r="M55" s="105" t="s">
        <v>489</v>
      </c>
      <c r="N55" s="105" t="s">
        <v>489</v>
      </c>
    </row>
    <row r="56" spans="1:14" x14ac:dyDescent="0.25">
      <c r="A56" s="7" t="s">
        <v>23</v>
      </c>
      <c r="B56" s="105" t="s">
        <v>489</v>
      </c>
      <c r="C56" s="105" t="s">
        <v>489</v>
      </c>
      <c r="D56" s="105" t="s">
        <v>489</v>
      </c>
      <c r="E56" s="105" t="s">
        <v>489</v>
      </c>
      <c r="F56" s="105" t="s">
        <v>489</v>
      </c>
      <c r="G56" s="105" t="s">
        <v>489</v>
      </c>
      <c r="H56" s="105" t="s">
        <v>489</v>
      </c>
      <c r="I56" s="105" t="s">
        <v>489</v>
      </c>
      <c r="J56" s="105" t="s">
        <v>489</v>
      </c>
      <c r="K56" s="105" t="s">
        <v>489</v>
      </c>
      <c r="L56" s="105" t="s">
        <v>489</v>
      </c>
      <c r="M56" s="105" t="s">
        <v>489</v>
      </c>
      <c r="N56" s="105" t="s">
        <v>489</v>
      </c>
    </row>
    <row r="57" spans="1:14" x14ac:dyDescent="0.25">
      <c r="A57" s="7" t="s">
        <v>24</v>
      </c>
      <c r="B57" s="105" t="s">
        <v>489</v>
      </c>
      <c r="C57" s="105" t="s">
        <v>489</v>
      </c>
      <c r="D57" s="105" t="s">
        <v>489</v>
      </c>
      <c r="E57" s="105" t="s">
        <v>489</v>
      </c>
      <c r="F57" s="105" t="s">
        <v>489</v>
      </c>
      <c r="G57" s="105" t="s">
        <v>489</v>
      </c>
      <c r="H57" s="105" t="s">
        <v>489</v>
      </c>
      <c r="I57" s="105" t="s">
        <v>489</v>
      </c>
      <c r="J57" s="105" t="s">
        <v>489</v>
      </c>
      <c r="K57" s="105" t="s">
        <v>489</v>
      </c>
      <c r="L57" s="105" t="s">
        <v>489</v>
      </c>
      <c r="M57" s="105" t="s">
        <v>489</v>
      </c>
      <c r="N57" s="105" t="s">
        <v>489</v>
      </c>
    </row>
    <row r="58" spans="1:14" x14ac:dyDescent="0.25">
      <c r="A58" s="7" t="s">
        <v>28</v>
      </c>
      <c r="B58" s="105" t="s">
        <v>489</v>
      </c>
      <c r="C58" s="105" t="s">
        <v>489</v>
      </c>
      <c r="D58" s="105" t="s">
        <v>489</v>
      </c>
      <c r="E58" s="105" t="s">
        <v>489</v>
      </c>
      <c r="F58" s="105" t="s">
        <v>489</v>
      </c>
      <c r="G58" s="105" t="s">
        <v>489</v>
      </c>
      <c r="H58" s="105" t="s">
        <v>489</v>
      </c>
      <c r="I58" s="105" t="s">
        <v>489</v>
      </c>
      <c r="J58" s="105" t="s">
        <v>489</v>
      </c>
      <c r="K58" s="105" t="s">
        <v>489</v>
      </c>
      <c r="L58" s="105" t="s">
        <v>489</v>
      </c>
      <c r="M58" s="105" t="s">
        <v>489</v>
      </c>
      <c r="N58" s="105" t="s">
        <v>489</v>
      </c>
    </row>
    <row r="59" spans="1:14" x14ac:dyDescent="0.25">
      <c r="A59" s="7" t="s">
        <v>25</v>
      </c>
      <c r="B59" s="105" t="s">
        <v>489</v>
      </c>
      <c r="C59" s="105" t="s">
        <v>489</v>
      </c>
      <c r="D59" s="105" t="s">
        <v>489</v>
      </c>
      <c r="E59" s="105" t="s">
        <v>489</v>
      </c>
      <c r="F59" s="105" t="s">
        <v>489</v>
      </c>
      <c r="G59" s="105" t="s">
        <v>489</v>
      </c>
      <c r="H59" s="105" t="s">
        <v>489</v>
      </c>
      <c r="I59" s="105" t="s">
        <v>489</v>
      </c>
      <c r="J59" s="105" t="s">
        <v>489</v>
      </c>
      <c r="K59" s="105" t="s">
        <v>489</v>
      </c>
      <c r="L59" s="105" t="s">
        <v>489</v>
      </c>
      <c r="M59" s="105" t="s">
        <v>489</v>
      </c>
      <c r="N59" s="105" t="s">
        <v>489</v>
      </c>
    </row>
    <row r="60" spans="1:14" ht="15.75" x14ac:dyDescent="0.25">
      <c r="A60" s="13" t="s">
        <v>15</v>
      </c>
      <c r="B60" s="17" t="s">
        <v>489</v>
      </c>
      <c r="C60" s="17" t="s">
        <v>489</v>
      </c>
      <c r="D60" s="17" t="s">
        <v>489</v>
      </c>
      <c r="E60" s="17" t="s">
        <v>489</v>
      </c>
      <c r="F60" s="17" t="s">
        <v>489</v>
      </c>
      <c r="G60" s="17" t="s">
        <v>489</v>
      </c>
      <c r="H60" s="17" t="s">
        <v>489</v>
      </c>
      <c r="I60" s="17" t="s">
        <v>489</v>
      </c>
      <c r="J60" s="17" t="s">
        <v>489</v>
      </c>
      <c r="K60" s="17" t="s">
        <v>489</v>
      </c>
      <c r="L60" s="17" t="s">
        <v>489</v>
      </c>
      <c r="M60" s="17" t="s">
        <v>489</v>
      </c>
      <c r="N60" s="17" t="s">
        <v>489</v>
      </c>
    </row>
    <row r="61" spans="1:1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4" ht="15.75" x14ac:dyDescent="0.25">
      <c r="A63" s="279" t="s">
        <v>27</v>
      </c>
      <c r="B63" s="280" t="s">
        <v>418</v>
      </c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</row>
    <row r="64" spans="1:14" ht="20.100000000000001" customHeight="1" x14ac:dyDescent="0.25">
      <c r="A64" s="279"/>
      <c r="B64" s="19" t="s">
        <v>17</v>
      </c>
      <c r="C64" s="16" t="s">
        <v>16</v>
      </c>
      <c r="D64" s="16" t="s">
        <v>4</v>
      </c>
      <c r="E64" s="16" t="s">
        <v>5</v>
      </c>
      <c r="F64" s="16" t="s">
        <v>2</v>
      </c>
      <c r="G64" s="16" t="s">
        <v>6</v>
      </c>
      <c r="H64" s="16" t="s">
        <v>7</v>
      </c>
      <c r="I64" s="16" t="s">
        <v>8</v>
      </c>
      <c r="J64" s="16" t="s">
        <v>9</v>
      </c>
      <c r="K64" s="16" t="s">
        <v>10</v>
      </c>
      <c r="L64" s="16" t="s">
        <v>11</v>
      </c>
      <c r="M64" s="16" t="s">
        <v>12</v>
      </c>
      <c r="N64" s="16" t="str">
        <f>[1]Настройки!$B$1 &amp; " мес"</f>
        <v>2 мес</v>
      </c>
    </row>
    <row r="65" spans="1:17" ht="24.95" customHeight="1" x14ac:dyDescent="0.25">
      <c r="A65" s="22" t="s">
        <v>29</v>
      </c>
      <c r="B65" s="12" t="s">
        <v>489</v>
      </c>
      <c r="C65" s="12" t="s">
        <v>489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0" t="s">
        <v>489</v>
      </c>
    </row>
    <row r="66" spans="1:17" ht="24.95" customHeight="1" x14ac:dyDescent="0.25">
      <c r="A66" s="22" t="s">
        <v>30</v>
      </c>
      <c r="B66" s="10" t="s">
        <v>489</v>
      </c>
      <c r="C66" s="10" t="s">
        <v>489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 t="s">
        <v>489</v>
      </c>
    </row>
    <row r="67" spans="1:17" ht="24.95" customHeight="1" x14ac:dyDescent="0.25">
      <c r="A67" s="22" t="s">
        <v>31</v>
      </c>
      <c r="B67" s="10" t="s">
        <v>489</v>
      </c>
      <c r="C67" s="10" t="s">
        <v>489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 t="s">
        <v>489</v>
      </c>
      <c r="Q67" s="238"/>
    </row>
    <row r="68" spans="1:17" ht="24.95" customHeight="1" x14ac:dyDescent="0.25">
      <c r="A68" s="22" t="s">
        <v>32</v>
      </c>
      <c r="B68" s="10" t="s">
        <v>489</v>
      </c>
      <c r="C68" s="10" t="s">
        <v>489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 t="s">
        <v>489</v>
      </c>
      <c r="Q68" s="238"/>
    </row>
    <row r="69" spans="1:17" ht="24.95" customHeight="1" x14ac:dyDescent="0.25">
      <c r="A69" s="21" t="s">
        <v>15</v>
      </c>
      <c r="B69" s="14" t="s">
        <v>489</v>
      </c>
      <c r="C69" s="14" t="s">
        <v>489</v>
      </c>
      <c r="D69" s="14" t="str">
        <f t="shared" ref="D69:M69" si="8">IF(SUM(D65:D68)=0,"",SUM(D65:D68))</f>
        <v/>
      </c>
      <c r="E69" s="14" t="str">
        <f t="shared" si="8"/>
        <v/>
      </c>
      <c r="F69" s="14" t="str">
        <f t="shared" si="8"/>
        <v/>
      </c>
      <c r="G69" s="14" t="str">
        <f t="shared" si="8"/>
        <v/>
      </c>
      <c r="H69" s="14" t="str">
        <f t="shared" si="8"/>
        <v/>
      </c>
      <c r="I69" s="14" t="str">
        <f t="shared" si="8"/>
        <v/>
      </c>
      <c r="J69" s="14" t="str">
        <f t="shared" si="8"/>
        <v/>
      </c>
      <c r="K69" s="14" t="str">
        <f t="shared" si="8"/>
        <v/>
      </c>
      <c r="L69" s="14" t="str">
        <f t="shared" si="8"/>
        <v/>
      </c>
      <c r="M69" s="14" t="str">
        <f t="shared" si="8"/>
        <v/>
      </c>
      <c r="N69" s="14" t="s">
        <v>489</v>
      </c>
    </row>
    <row r="70" spans="1:17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7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7" ht="15.75" x14ac:dyDescent="0.25">
      <c r="A72" s="279" t="s">
        <v>27</v>
      </c>
      <c r="B72" s="280" t="s">
        <v>18</v>
      </c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</row>
    <row r="73" spans="1:17" ht="20.100000000000001" customHeight="1" x14ac:dyDescent="0.25">
      <c r="A73" s="279"/>
      <c r="B73" s="19" t="s">
        <v>17</v>
      </c>
      <c r="C73" s="16" t="s">
        <v>16</v>
      </c>
      <c r="D73" s="16" t="s">
        <v>4</v>
      </c>
      <c r="E73" s="16" t="s">
        <v>5</v>
      </c>
      <c r="F73" s="16" t="s">
        <v>2</v>
      </c>
      <c r="G73" s="16" t="s">
        <v>6</v>
      </c>
      <c r="H73" s="16" t="s">
        <v>7</v>
      </c>
      <c r="I73" s="16" t="s">
        <v>8</v>
      </c>
      <c r="J73" s="16" t="s">
        <v>9</v>
      </c>
      <c r="K73" s="16" t="s">
        <v>10</v>
      </c>
      <c r="L73" s="16" t="s">
        <v>11</v>
      </c>
      <c r="M73" s="16" t="s">
        <v>12</v>
      </c>
      <c r="N73" s="16" t="str">
        <f>$N$16</f>
        <v>2 мес</v>
      </c>
    </row>
    <row r="74" spans="1:17" s="18" customFormat="1" ht="24.95" customHeight="1" x14ac:dyDescent="0.25">
      <c r="A74" s="22" t="s">
        <v>29</v>
      </c>
      <c r="B74" s="12" t="s">
        <v>489</v>
      </c>
      <c r="C74" s="12" t="s">
        <v>489</v>
      </c>
      <c r="D74" s="12" t="s">
        <v>489</v>
      </c>
      <c r="E74" s="12" t="s">
        <v>489</v>
      </c>
      <c r="F74" s="12" t="s">
        <v>489</v>
      </c>
      <c r="G74" s="12" t="s">
        <v>489</v>
      </c>
      <c r="H74" s="12" t="s">
        <v>489</v>
      </c>
      <c r="I74" s="12" t="s">
        <v>489</v>
      </c>
      <c r="J74" s="12" t="s">
        <v>489</v>
      </c>
      <c r="K74" s="12" t="s">
        <v>489</v>
      </c>
      <c r="L74" s="12" t="s">
        <v>489</v>
      </c>
      <c r="M74" s="12" t="s">
        <v>489</v>
      </c>
      <c r="N74" s="10" t="s">
        <v>489</v>
      </c>
      <c r="O74" s="24"/>
    </row>
    <row r="75" spans="1:17" s="18" customFormat="1" ht="24.95" customHeight="1" x14ac:dyDescent="0.25">
      <c r="A75" s="22" t="s">
        <v>30</v>
      </c>
      <c r="B75" s="10" t="s">
        <v>489</v>
      </c>
      <c r="C75" s="10" t="s">
        <v>489</v>
      </c>
      <c r="D75" s="10" t="s">
        <v>489</v>
      </c>
      <c r="E75" s="10" t="s">
        <v>489</v>
      </c>
      <c r="F75" s="10" t="s">
        <v>489</v>
      </c>
      <c r="G75" s="10" t="s">
        <v>489</v>
      </c>
      <c r="H75" s="10" t="s">
        <v>489</v>
      </c>
      <c r="I75" s="10" t="s">
        <v>489</v>
      </c>
      <c r="J75" s="10" t="s">
        <v>489</v>
      </c>
      <c r="K75" s="10" t="s">
        <v>489</v>
      </c>
      <c r="L75" s="10" t="s">
        <v>489</v>
      </c>
      <c r="M75" s="10" t="s">
        <v>489</v>
      </c>
      <c r="N75" s="10" t="s">
        <v>489</v>
      </c>
      <c r="O75" s="24"/>
    </row>
    <row r="76" spans="1:17" s="18" customFormat="1" ht="24.95" customHeight="1" x14ac:dyDescent="0.25">
      <c r="A76" s="22" t="s">
        <v>31</v>
      </c>
      <c r="B76" s="10" t="s">
        <v>489</v>
      </c>
      <c r="C76" s="10" t="s">
        <v>489</v>
      </c>
      <c r="D76" s="10" t="s">
        <v>489</v>
      </c>
      <c r="E76" s="10" t="s">
        <v>489</v>
      </c>
      <c r="F76" s="10" t="s">
        <v>489</v>
      </c>
      <c r="G76" s="10" t="s">
        <v>489</v>
      </c>
      <c r="H76" s="10" t="s">
        <v>489</v>
      </c>
      <c r="I76" s="10" t="s">
        <v>489</v>
      </c>
      <c r="J76" s="10" t="s">
        <v>489</v>
      </c>
      <c r="K76" s="10" t="s">
        <v>489</v>
      </c>
      <c r="L76" s="10" t="s">
        <v>489</v>
      </c>
      <c r="M76" s="10" t="s">
        <v>489</v>
      </c>
      <c r="N76" s="10" t="s">
        <v>489</v>
      </c>
      <c r="O76" s="24"/>
    </row>
    <row r="77" spans="1:17" s="18" customFormat="1" ht="24.95" customHeight="1" x14ac:dyDescent="0.25">
      <c r="A77" s="22" t="s">
        <v>32</v>
      </c>
      <c r="B77" s="10" t="s">
        <v>489</v>
      </c>
      <c r="C77" s="10" t="s">
        <v>489</v>
      </c>
      <c r="D77" s="10" t="s">
        <v>489</v>
      </c>
      <c r="E77" s="10" t="s">
        <v>489</v>
      </c>
      <c r="F77" s="10" t="s">
        <v>489</v>
      </c>
      <c r="G77" s="10" t="s">
        <v>489</v>
      </c>
      <c r="H77" s="10" t="s">
        <v>489</v>
      </c>
      <c r="I77" s="10" t="s">
        <v>489</v>
      </c>
      <c r="J77" s="10" t="s">
        <v>489</v>
      </c>
      <c r="K77" s="10" t="s">
        <v>489</v>
      </c>
      <c r="L77" s="10" t="s">
        <v>489</v>
      </c>
      <c r="M77" s="10" t="s">
        <v>489</v>
      </c>
      <c r="N77" s="10" t="s">
        <v>489</v>
      </c>
      <c r="O77" s="24"/>
    </row>
    <row r="78" spans="1:17" s="18" customFormat="1" ht="20.25" customHeight="1" x14ac:dyDescent="0.25">
      <c r="A78" s="21" t="s">
        <v>15</v>
      </c>
      <c r="B78" s="14" t="s">
        <v>489</v>
      </c>
      <c r="C78" s="14" t="s">
        <v>489</v>
      </c>
      <c r="D78" s="14" t="s">
        <v>489</v>
      </c>
      <c r="E78" s="14" t="s">
        <v>489</v>
      </c>
      <c r="F78" s="14" t="s">
        <v>489</v>
      </c>
      <c r="G78" s="14" t="s">
        <v>489</v>
      </c>
      <c r="H78" s="14" t="s">
        <v>489</v>
      </c>
      <c r="I78" s="14" t="s">
        <v>489</v>
      </c>
      <c r="J78" s="14" t="s">
        <v>489</v>
      </c>
      <c r="K78" s="14" t="s">
        <v>489</v>
      </c>
      <c r="L78" s="14" t="s">
        <v>489</v>
      </c>
      <c r="M78" s="14" t="s">
        <v>489</v>
      </c>
      <c r="N78" s="14" t="s">
        <v>489</v>
      </c>
      <c r="O78" s="24"/>
    </row>
    <row r="79" spans="1:17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24"/>
      <c r="P79" s="18"/>
    </row>
    <row r="80" spans="1:17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24"/>
      <c r="P80" s="18"/>
    </row>
    <row r="81" spans="1:16" ht="15.75" x14ac:dyDescent="0.25">
      <c r="A81" s="279" t="s">
        <v>27</v>
      </c>
      <c r="B81" s="280" t="s">
        <v>26</v>
      </c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4"/>
      <c r="P81" s="18"/>
    </row>
    <row r="82" spans="1:16" ht="20.100000000000001" customHeight="1" x14ac:dyDescent="0.25">
      <c r="A82" s="279"/>
      <c r="B82" s="19" t="s">
        <v>17</v>
      </c>
      <c r="C82" s="16" t="s">
        <v>16</v>
      </c>
      <c r="D82" s="16" t="s">
        <v>4</v>
      </c>
      <c r="E82" s="16" t="s">
        <v>5</v>
      </c>
      <c r="F82" s="16" t="s">
        <v>2</v>
      </c>
      <c r="G82" s="16" t="s">
        <v>6</v>
      </c>
      <c r="H82" s="16" t="s">
        <v>7</v>
      </c>
      <c r="I82" s="16" t="s">
        <v>8</v>
      </c>
      <c r="J82" s="16" t="s">
        <v>9</v>
      </c>
      <c r="K82" s="16" t="s">
        <v>10</v>
      </c>
      <c r="L82" s="16" t="s">
        <v>11</v>
      </c>
      <c r="M82" s="16" t="s">
        <v>12</v>
      </c>
      <c r="N82" s="16" t="str">
        <f>$N$16</f>
        <v>2 мес</v>
      </c>
      <c r="O82" s="24"/>
      <c r="P82" s="18"/>
    </row>
    <row r="83" spans="1:16" s="18" customFormat="1" ht="24.95" customHeight="1" x14ac:dyDescent="0.25">
      <c r="A83" s="22" t="s">
        <v>29</v>
      </c>
      <c r="B83" s="12" t="s">
        <v>489</v>
      </c>
      <c r="C83" s="12" t="s">
        <v>489</v>
      </c>
      <c r="D83" s="12" t="s">
        <v>489</v>
      </c>
      <c r="E83" s="12" t="s">
        <v>489</v>
      </c>
      <c r="F83" s="12" t="s">
        <v>489</v>
      </c>
      <c r="G83" s="12" t="s">
        <v>489</v>
      </c>
      <c r="H83" s="12" t="s">
        <v>489</v>
      </c>
      <c r="I83" s="12" t="s">
        <v>489</v>
      </c>
      <c r="J83" s="12" t="s">
        <v>489</v>
      </c>
      <c r="K83" s="12" t="s">
        <v>489</v>
      </c>
      <c r="L83" s="12" t="s">
        <v>489</v>
      </c>
      <c r="M83" s="12" t="s">
        <v>489</v>
      </c>
      <c r="N83" s="10" t="s">
        <v>489</v>
      </c>
    </row>
    <row r="84" spans="1:16" s="18" customFormat="1" ht="24.95" customHeight="1" x14ac:dyDescent="0.25">
      <c r="A84" s="22" t="s">
        <v>30</v>
      </c>
      <c r="B84" s="10" t="s">
        <v>489</v>
      </c>
      <c r="C84" s="10" t="s">
        <v>489</v>
      </c>
      <c r="D84" s="10" t="s">
        <v>489</v>
      </c>
      <c r="E84" s="10" t="s">
        <v>489</v>
      </c>
      <c r="F84" s="10" t="s">
        <v>489</v>
      </c>
      <c r="G84" s="10" t="s">
        <v>489</v>
      </c>
      <c r="H84" s="10" t="s">
        <v>489</v>
      </c>
      <c r="I84" s="10" t="s">
        <v>489</v>
      </c>
      <c r="J84" s="10" t="s">
        <v>489</v>
      </c>
      <c r="K84" s="10" t="s">
        <v>489</v>
      </c>
      <c r="L84" s="10" t="s">
        <v>489</v>
      </c>
      <c r="M84" s="10" t="s">
        <v>489</v>
      </c>
      <c r="N84" s="10" t="s">
        <v>489</v>
      </c>
    </row>
    <row r="85" spans="1:16" s="18" customFormat="1" ht="24.95" customHeight="1" x14ac:dyDescent="0.25">
      <c r="A85" s="22" t="s">
        <v>31</v>
      </c>
      <c r="B85" s="10" t="s">
        <v>489</v>
      </c>
      <c r="C85" s="10" t="s">
        <v>489</v>
      </c>
      <c r="D85" s="10" t="s">
        <v>489</v>
      </c>
      <c r="E85" s="10" t="s">
        <v>489</v>
      </c>
      <c r="F85" s="10" t="s">
        <v>489</v>
      </c>
      <c r="G85" s="10" t="s">
        <v>489</v>
      </c>
      <c r="H85" s="10" t="s">
        <v>489</v>
      </c>
      <c r="I85" s="10" t="s">
        <v>489</v>
      </c>
      <c r="J85" s="10" t="s">
        <v>489</v>
      </c>
      <c r="K85" s="10" t="s">
        <v>489</v>
      </c>
      <c r="L85" s="10" t="s">
        <v>489</v>
      </c>
      <c r="M85" s="10" t="s">
        <v>489</v>
      </c>
      <c r="N85" s="10" t="s">
        <v>489</v>
      </c>
    </row>
    <row r="86" spans="1:16" s="18" customFormat="1" ht="24.95" customHeight="1" x14ac:dyDescent="0.25">
      <c r="A86" s="22" t="s">
        <v>32</v>
      </c>
      <c r="B86" s="10" t="s">
        <v>489</v>
      </c>
      <c r="C86" s="10" t="s">
        <v>489</v>
      </c>
      <c r="D86" s="10" t="s">
        <v>489</v>
      </c>
      <c r="E86" s="10" t="s">
        <v>489</v>
      </c>
      <c r="F86" s="10" t="s">
        <v>489</v>
      </c>
      <c r="G86" s="10" t="s">
        <v>489</v>
      </c>
      <c r="H86" s="10" t="s">
        <v>489</v>
      </c>
      <c r="I86" s="10" t="s">
        <v>489</v>
      </c>
      <c r="J86" s="10" t="s">
        <v>489</v>
      </c>
      <c r="K86" s="10" t="s">
        <v>489</v>
      </c>
      <c r="L86" s="10" t="s">
        <v>489</v>
      </c>
      <c r="M86" s="10" t="s">
        <v>489</v>
      </c>
      <c r="N86" s="10" t="s">
        <v>489</v>
      </c>
    </row>
    <row r="87" spans="1:16" s="18" customFormat="1" ht="16.5" customHeight="1" x14ac:dyDescent="0.25">
      <c r="A87" s="21" t="s">
        <v>15</v>
      </c>
      <c r="B87" s="14" t="s">
        <v>489</v>
      </c>
      <c r="C87" s="14" t="s">
        <v>489</v>
      </c>
      <c r="D87" s="14" t="s">
        <v>489</v>
      </c>
      <c r="E87" s="14" t="s">
        <v>489</v>
      </c>
      <c r="F87" s="14" t="s">
        <v>489</v>
      </c>
      <c r="G87" s="14" t="s">
        <v>489</v>
      </c>
      <c r="H87" s="14" t="s">
        <v>489</v>
      </c>
      <c r="I87" s="14" t="s">
        <v>489</v>
      </c>
      <c r="J87" s="14" t="s">
        <v>489</v>
      </c>
      <c r="K87" s="14" t="s">
        <v>489</v>
      </c>
      <c r="L87" s="14" t="s">
        <v>489</v>
      </c>
      <c r="M87" s="14" t="s">
        <v>489</v>
      </c>
      <c r="N87" s="14" t="s">
        <v>489</v>
      </c>
    </row>
    <row r="88" spans="1:16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6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6" ht="15.75" x14ac:dyDescent="0.25">
      <c r="A90" s="279" t="s">
        <v>27</v>
      </c>
      <c r="B90" s="284" t="s">
        <v>436</v>
      </c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</row>
    <row r="91" spans="1:16" ht="20.100000000000001" customHeight="1" x14ac:dyDescent="0.25">
      <c r="A91" s="279"/>
      <c r="B91" s="19" t="s">
        <v>17</v>
      </c>
      <c r="C91" s="16" t="s">
        <v>16</v>
      </c>
      <c r="D91" s="16" t="s">
        <v>4</v>
      </c>
      <c r="E91" s="16" t="s">
        <v>5</v>
      </c>
      <c r="F91" s="16" t="s">
        <v>2</v>
      </c>
      <c r="G91" s="16" t="s">
        <v>6</v>
      </c>
      <c r="H91" s="16" t="s">
        <v>7</v>
      </c>
      <c r="I91" s="16" t="s">
        <v>8</v>
      </c>
      <c r="J91" s="16" t="s">
        <v>9</v>
      </c>
      <c r="K91" s="16" t="s">
        <v>10</v>
      </c>
      <c r="L91" s="16" t="s">
        <v>11</v>
      </c>
      <c r="M91" s="16" t="s">
        <v>12</v>
      </c>
      <c r="N91" s="16" t="str">
        <f>[1]Настройки!$B$1 &amp; " мес"</f>
        <v>2 мес</v>
      </c>
    </row>
    <row r="92" spans="1:16" ht="24.95" customHeight="1" x14ac:dyDescent="0.25">
      <c r="A92" s="22" t="s">
        <v>29</v>
      </c>
      <c r="B92" s="105" t="s">
        <v>489</v>
      </c>
      <c r="C92" s="105" t="s">
        <v>489</v>
      </c>
      <c r="D92" s="105" t="str">
        <f t="shared" ref="D92:M92" si="9">IF(D65="","",ROUND(D65/D74-100%,3))</f>
        <v/>
      </c>
      <c r="E92" s="105" t="str">
        <f t="shared" si="9"/>
        <v/>
      </c>
      <c r="F92" s="105" t="str">
        <f t="shared" si="9"/>
        <v/>
      </c>
      <c r="G92" s="105" t="str">
        <f t="shared" si="9"/>
        <v/>
      </c>
      <c r="H92" s="105" t="str">
        <f t="shared" si="9"/>
        <v/>
      </c>
      <c r="I92" s="105" t="str">
        <f t="shared" si="9"/>
        <v/>
      </c>
      <c r="J92" s="105" t="str">
        <f t="shared" si="9"/>
        <v/>
      </c>
      <c r="K92" s="105" t="str">
        <f t="shared" si="9"/>
        <v/>
      </c>
      <c r="L92" s="105" t="str">
        <f t="shared" si="9"/>
        <v/>
      </c>
      <c r="M92" s="105" t="str">
        <f t="shared" si="9"/>
        <v/>
      </c>
      <c r="N92" s="105" t="s">
        <v>489</v>
      </c>
    </row>
    <row r="93" spans="1:16" ht="24.95" customHeight="1" x14ac:dyDescent="0.25">
      <c r="A93" s="22" t="s">
        <v>30</v>
      </c>
      <c r="B93" s="105" t="s">
        <v>489</v>
      </c>
      <c r="C93" s="105" t="s">
        <v>489</v>
      </c>
      <c r="D93" s="105" t="str">
        <f t="shared" ref="D93:M93" si="10">IF(D66="","",ROUND(D66/D75-100%,3))</f>
        <v/>
      </c>
      <c r="E93" s="105" t="str">
        <f t="shared" si="10"/>
        <v/>
      </c>
      <c r="F93" s="105" t="str">
        <f t="shared" si="10"/>
        <v/>
      </c>
      <c r="G93" s="105" t="str">
        <f t="shared" si="10"/>
        <v/>
      </c>
      <c r="H93" s="105" t="str">
        <f t="shared" si="10"/>
        <v/>
      </c>
      <c r="I93" s="105" t="str">
        <f t="shared" si="10"/>
        <v/>
      </c>
      <c r="J93" s="105" t="str">
        <f t="shared" si="10"/>
        <v/>
      </c>
      <c r="K93" s="105" t="str">
        <f t="shared" si="10"/>
        <v/>
      </c>
      <c r="L93" s="105" t="str">
        <f t="shared" si="10"/>
        <v/>
      </c>
      <c r="M93" s="105" t="str">
        <f t="shared" si="10"/>
        <v/>
      </c>
      <c r="N93" s="105" t="s">
        <v>489</v>
      </c>
    </row>
    <row r="94" spans="1:16" ht="24.95" customHeight="1" x14ac:dyDescent="0.25">
      <c r="A94" s="22" t="s">
        <v>31</v>
      </c>
      <c r="B94" s="105" t="s">
        <v>489</v>
      </c>
      <c r="C94" s="105" t="s">
        <v>489</v>
      </c>
      <c r="D94" s="105" t="str">
        <f t="shared" ref="D94:M94" si="11">IF(D67="","",ROUND(D67/D76-100%,3))</f>
        <v/>
      </c>
      <c r="E94" s="105" t="str">
        <f t="shared" si="11"/>
        <v/>
      </c>
      <c r="F94" s="105" t="str">
        <f t="shared" si="11"/>
        <v/>
      </c>
      <c r="G94" s="105" t="str">
        <f t="shared" si="11"/>
        <v/>
      </c>
      <c r="H94" s="105" t="str">
        <f t="shared" si="11"/>
        <v/>
      </c>
      <c r="I94" s="105" t="str">
        <f t="shared" si="11"/>
        <v/>
      </c>
      <c r="J94" s="105" t="str">
        <f t="shared" si="11"/>
        <v/>
      </c>
      <c r="K94" s="105" t="str">
        <f t="shared" si="11"/>
        <v/>
      </c>
      <c r="L94" s="105" t="str">
        <f t="shared" si="11"/>
        <v/>
      </c>
      <c r="M94" s="105" t="str">
        <f t="shared" si="11"/>
        <v/>
      </c>
      <c r="N94" s="105" t="s">
        <v>489</v>
      </c>
    </row>
    <row r="95" spans="1:16" ht="24.95" customHeight="1" x14ac:dyDescent="0.25">
      <c r="A95" s="22" t="s">
        <v>32</v>
      </c>
      <c r="B95" s="105" t="s">
        <v>489</v>
      </c>
      <c r="C95" s="105" t="s">
        <v>489</v>
      </c>
      <c r="D95" s="105" t="str">
        <f t="shared" ref="D95:M95" si="12">IF(D68="","",ROUND(D68/D77-100%,3))</f>
        <v/>
      </c>
      <c r="E95" s="105" t="str">
        <f t="shared" si="12"/>
        <v/>
      </c>
      <c r="F95" s="105" t="str">
        <f t="shared" si="12"/>
        <v/>
      </c>
      <c r="G95" s="105" t="str">
        <f t="shared" si="12"/>
        <v/>
      </c>
      <c r="H95" s="105" t="str">
        <f t="shared" si="12"/>
        <v/>
      </c>
      <c r="I95" s="105" t="str">
        <f t="shared" si="12"/>
        <v/>
      </c>
      <c r="J95" s="105" t="str">
        <f t="shared" si="12"/>
        <v/>
      </c>
      <c r="K95" s="105" t="str">
        <f t="shared" si="12"/>
        <v/>
      </c>
      <c r="L95" s="105" t="str">
        <f t="shared" si="12"/>
        <v/>
      </c>
      <c r="M95" s="105" t="str">
        <f t="shared" si="12"/>
        <v/>
      </c>
      <c r="N95" s="105" t="s">
        <v>489</v>
      </c>
    </row>
    <row r="96" spans="1:16" ht="24.95" customHeight="1" x14ac:dyDescent="0.25">
      <c r="A96" s="21" t="s">
        <v>15</v>
      </c>
      <c r="B96" s="17" t="s">
        <v>489</v>
      </c>
      <c r="C96" s="17" t="s">
        <v>489</v>
      </c>
      <c r="D96" s="17" t="str">
        <f t="shared" ref="D96:M96" si="13">IF(D69="","",ROUND(D69/D78-100%,3))</f>
        <v/>
      </c>
      <c r="E96" s="17" t="str">
        <f t="shared" si="13"/>
        <v/>
      </c>
      <c r="F96" s="17" t="str">
        <f t="shared" si="13"/>
        <v/>
      </c>
      <c r="G96" s="17" t="str">
        <f t="shared" si="13"/>
        <v/>
      </c>
      <c r="H96" s="17" t="str">
        <f t="shared" si="13"/>
        <v/>
      </c>
      <c r="I96" s="17" t="str">
        <f t="shared" si="13"/>
        <v/>
      </c>
      <c r="J96" s="17" t="str">
        <f t="shared" si="13"/>
        <v/>
      </c>
      <c r="K96" s="17" t="str">
        <f t="shared" si="13"/>
        <v/>
      </c>
      <c r="L96" s="17" t="str">
        <f t="shared" si="13"/>
        <v/>
      </c>
      <c r="M96" s="17" t="str">
        <f t="shared" si="13"/>
        <v/>
      </c>
      <c r="N96" s="17" t="s">
        <v>489</v>
      </c>
    </row>
    <row r="97" spans="1:14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4" ht="18.75" customHeight="1" x14ac:dyDescent="0.25">
      <c r="A99" s="279" t="s">
        <v>27</v>
      </c>
      <c r="B99" s="284" t="s">
        <v>37</v>
      </c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</row>
    <row r="100" spans="1:14" ht="24.95" customHeight="1" x14ac:dyDescent="0.25">
      <c r="A100" s="279"/>
      <c r="B100" s="19" t="s">
        <v>17</v>
      </c>
      <c r="C100" s="16" t="s">
        <v>16</v>
      </c>
      <c r="D100" s="16" t="s">
        <v>4</v>
      </c>
      <c r="E100" s="16" t="s">
        <v>5</v>
      </c>
      <c r="F100" s="16" t="s">
        <v>2</v>
      </c>
      <c r="G100" s="16" t="s">
        <v>6</v>
      </c>
      <c r="H100" s="16" t="s">
        <v>7</v>
      </c>
      <c r="I100" s="16" t="s">
        <v>8</v>
      </c>
      <c r="J100" s="16" t="s">
        <v>9</v>
      </c>
      <c r="K100" s="16" t="s">
        <v>10</v>
      </c>
      <c r="L100" s="16" t="s">
        <v>11</v>
      </c>
      <c r="M100" s="16" t="s">
        <v>12</v>
      </c>
      <c r="N100" s="16" t="str">
        <f>N82</f>
        <v>2 мес</v>
      </c>
    </row>
    <row r="101" spans="1:14" s="18" customFormat="1" ht="24.95" customHeight="1" x14ac:dyDescent="0.25">
      <c r="A101" s="22" t="s">
        <v>29</v>
      </c>
      <c r="B101" s="105" t="s">
        <v>489</v>
      </c>
      <c r="C101" s="105" t="s">
        <v>489</v>
      </c>
      <c r="D101" s="105" t="s">
        <v>489</v>
      </c>
      <c r="E101" s="105" t="s">
        <v>489</v>
      </c>
      <c r="F101" s="105" t="s">
        <v>489</v>
      </c>
      <c r="G101" s="105" t="s">
        <v>489</v>
      </c>
      <c r="H101" s="105" t="s">
        <v>489</v>
      </c>
      <c r="I101" s="105" t="s">
        <v>489</v>
      </c>
      <c r="J101" s="105" t="s">
        <v>489</v>
      </c>
      <c r="K101" s="105" t="s">
        <v>489</v>
      </c>
      <c r="L101" s="105" t="s">
        <v>489</v>
      </c>
      <c r="M101" s="105" t="s">
        <v>489</v>
      </c>
      <c r="N101" s="105" t="s">
        <v>489</v>
      </c>
    </row>
    <row r="102" spans="1:14" s="18" customFormat="1" ht="24.95" customHeight="1" x14ac:dyDescent="0.25">
      <c r="A102" s="22" t="s">
        <v>30</v>
      </c>
      <c r="B102" s="105" t="s">
        <v>489</v>
      </c>
      <c r="C102" s="105" t="s">
        <v>489</v>
      </c>
      <c r="D102" s="105" t="s">
        <v>489</v>
      </c>
      <c r="E102" s="105" t="s">
        <v>489</v>
      </c>
      <c r="F102" s="105" t="s">
        <v>489</v>
      </c>
      <c r="G102" s="105" t="s">
        <v>489</v>
      </c>
      <c r="H102" s="105" t="s">
        <v>489</v>
      </c>
      <c r="I102" s="105" t="s">
        <v>489</v>
      </c>
      <c r="J102" s="105" t="s">
        <v>489</v>
      </c>
      <c r="K102" s="105" t="s">
        <v>489</v>
      </c>
      <c r="L102" s="105" t="s">
        <v>489</v>
      </c>
      <c r="M102" s="105" t="s">
        <v>489</v>
      </c>
      <c r="N102" s="105" t="s">
        <v>489</v>
      </c>
    </row>
    <row r="103" spans="1:14" s="18" customFormat="1" ht="24.95" customHeight="1" x14ac:dyDescent="0.25">
      <c r="A103" s="22" t="s">
        <v>31</v>
      </c>
      <c r="B103" s="105" t="s">
        <v>489</v>
      </c>
      <c r="C103" s="105" t="s">
        <v>489</v>
      </c>
      <c r="D103" s="105" t="s">
        <v>489</v>
      </c>
      <c r="E103" s="105" t="s">
        <v>489</v>
      </c>
      <c r="F103" s="105" t="s">
        <v>489</v>
      </c>
      <c r="G103" s="105" t="s">
        <v>489</v>
      </c>
      <c r="H103" s="105" t="s">
        <v>489</v>
      </c>
      <c r="I103" s="105" t="s">
        <v>489</v>
      </c>
      <c r="J103" s="105" t="s">
        <v>489</v>
      </c>
      <c r="K103" s="105" t="s">
        <v>489</v>
      </c>
      <c r="L103" s="105" t="s">
        <v>489</v>
      </c>
      <c r="M103" s="105" t="s">
        <v>489</v>
      </c>
      <c r="N103" s="105" t="s">
        <v>489</v>
      </c>
    </row>
    <row r="104" spans="1:14" s="18" customFormat="1" ht="24.95" customHeight="1" x14ac:dyDescent="0.25">
      <c r="A104" s="22" t="s">
        <v>32</v>
      </c>
      <c r="B104" s="105" t="s">
        <v>489</v>
      </c>
      <c r="C104" s="105" t="s">
        <v>489</v>
      </c>
      <c r="D104" s="105" t="s">
        <v>489</v>
      </c>
      <c r="E104" s="105" t="s">
        <v>489</v>
      </c>
      <c r="F104" s="105" t="s">
        <v>489</v>
      </c>
      <c r="G104" s="105" t="s">
        <v>489</v>
      </c>
      <c r="H104" s="105" t="s">
        <v>489</v>
      </c>
      <c r="I104" s="105" t="s">
        <v>489</v>
      </c>
      <c r="J104" s="105" t="s">
        <v>489</v>
      </c>
      <c r="K104" s="105" t="s">
        <v>489</v>
      </c>
      <c r="L104" s="105" t="s">
        <v>489</v>
      </c>
      <c r="M104" s="105" t="s">
        <v>489</v>
      </c>
      <c r="N104" s="105" t="s">
        <v>489</v>
      </c>
    </row>
    <row r="105" spans="1:14" ht="20.25" customHeight="1" x14ac:dyDescent="0.25">
      <c r="A105" s="21" t="s">
        <v>15</v>
      </c>
      <c r="B105" s="17" t="s">
        <v>489</v>
      </c>
      <c r="C105" s="17" t="s">
        <v>489</v>
      </c>
      <c r="D105" s="17" t="s">
        <v>489</v>
      </c>
      <c r="E105" s="17" t="s">
        <v>489</v>
      </c>
      <c r="F105" s="17" t="s">
        <v>489</v>
      </c>
      <c r="G105" s="17" t="s">
        <v>489</v>
      </c>
      <c r="H105" s="17" t="s">
        <v>489</v>
      </c>
      <c r="I105" s="17" t="s">
        <v>489</v>
      </c>
      <c r="J105" s="17" t="s">
        <v>489</v>
      </c>
      <c r="K105" s="17" t="s">
        <v>489</v>
      </c>
      <c r="L105" s="17" t="s">
        <v>489</v>
      </c>
      <c r="M105" s="17" t="s">
        <v>489</v>
      </c>
      <c r="N105" s="17" t="s">
        <v>489</v>
      </c>
    </row>
    <row r="108" spans="1:14" ht="31.5" customHeight="1" x14ac:dyDescent="0.25">
      <c r="A108" s="149"/>
      <c r="B108" s="278" t="s">
        <v>419</v>
      </c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</row>
  </sheetData>
  <mergeCells count="22">
    <mergeCell ref="A15:A16"/>
    <mergeCell ref="A27:A28"/>
    <mergeCell ref="A51:A52"/>
    <mergeCell ref="A72:A73"/>
    <mergeCell ref="A1:N1"/>
    <mergeCell ref="B15:N15"/>
    <mergeCell ref="B27:N27"/>
    <mergeCell ref="B51:N51"/>
    <mergeCell ref="B72:N72"/>
    <mergeCell ref="A3:A4"/>
    <mergeCell ref="B3:N3"/>
    <mergeCell ref="A39:A40"/>
    <mergeCell ref="B39:N39"/>
    <mergeCell ref="A63:A64"/>
    <mergeCell ref="B63:N63"/>
    <mergeCell ref="B108:N108"/>
    <mergeCell ref="B81:N81"/>
    <mergeCell ref="B99:N99"/>
    <mergeCell ref="A81:A82"/>
    <mergeCell ref="A99:A100"/>
    <mergeCell ref="A90:A91"/>
    <mergeCell ref="B90:N90"/>
  </mergeCells>
  <conditionalFormatting sqref="B53:N59">
    <cfRule type="cellIs" dxfId="320" priority="16" operator="equal">
      <formula>0</formula>
    </cfRule>
  </conditionalFormatting>
  <conditionalFormatting sqref="B101:N104">
    <cfRule type="cellIs" dxfId="319" priority="13" operator="equal">
      <formula>0</formula>
    </cfRule>
  </conditionalFormatting>
  <conditionalFormatting sqref="B41:M47">
    <cfRule type="cellIs" dxfId="318" priority="10" operator="equal">
      <formula>0</formula>
    </cfRule>
  </conditionalFormatting>
  <conditionalFormatting sqref="B92:N95">
    <cfRule type="cellIs" dxfId="317" priority="7" operator="equal">
      <formula>0</formula>
    </cfRule>
  </conditionalFormatting>
  <conditionalFormatting sqref="N41:N47">
    <cfRule type="cellIs" dxfId="316" priority="4" operator="equal">
      <formula>0</formula>
    </cfRule>
  </conditionalFormatting>
  <hyperlinks>
    <hyperlink ref="O1" location="Навигация!F14" display="Навигация"/>
    <hyperlink ref="P1" location="Навигация!A1" display="Навигация"/>
  </hyperlinks>
  <pageMargins left="0.7" right="0.7" top="0.75" bottom="0.75" header="0.3" footer="0.3"/>
  <customProperties>
    <customPr name="LastActive" r:id="rId1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C63215BF-3A5F-466D-BA82-FDEFB626F003}">
            <xm:f>NOT(ISERROR(SEARCH("+",B53)))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8" operator="containsText" id="{BCA5C9C5-0A88-4F7A-B7BB-CA800093699A}">
            <xm:f>NOT(ISERROR(SEARCH("-",B53)))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B53:N59</xm:sqref>
        </x14:conditionalFormatting>
        <x14:conditionalFormatting xmlns:xm="http://schemas.microsoft.com/office/excel/2006/main">
          <x14:cfRule type="containsText" priority="14" operator="containsText" id="{8E226E3D-3A12-44D6-8D95-1EE8D673814F}">
            <xm:f>NOT(ISERROR(SEARCH("+",B101)))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5" operator="containsText" id="{CACAA60E-01ED-4263-8F1D-775408A10AC3}">
            <xm:f>NOT(ISERROR(SEARCH("-",B101)))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B101:N104</xm:sqref>
        </x14:conditionalFormatting>
        <x14:conditionalFormatting xmlns:xm="http://schemas.microsoft.com/office/excel/2006/main">
          <x14:cfRule type="containsText" priority="11" operator="containsText" id="{257B25D9-90E0-4031-B98F-5EB9F43F3264}">
            <xm:f>NOT(ISERROR(SEARCH("+",B41)))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2" operator="containsText" id="{2E959B58-831D-45EC-9F39-DDE64C0829ED}">
            <xm:f>NOT(ISERROR(SEARCH("-",B41)))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B41:M47</xm:sqref>
        </x14:conditionalFormatting>
        <x14:conditionalFormatting xmlns:xm="http://schemas.microsoft.com/office/excel/2006/main">
          <x14:cfRule type="containsText" priority="8" operator="containsText" id="{51FF80C1-EEDD-46C9-B83F-D874E677ECF2}">
            <xm:f>NOT(ISERROR(SEARCH("+",B92)))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06AFAD42-2C09-4038-8606-C44FD0DEF5B0}">
            <xm:f>NOT(ISERROR(SEARCH("-",B92)))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B92:N95</xm:sqref>
        </x14:conditionalFormatting>
        <x14:conditionalFormatting xmlns:xm="http://schemas.microsoft.com/office/excel/2006/main">
          <x14:cfRule type="containsText" priority="5" operator="containsText" id="{BCAB0D70-06A7-4F4B-9C1B-6C0CF714DE0F}">
            <xm:f>NOT(ISERROR(SEARCH("+",N41)))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A084588A-4BA2-4C97-88CE-C1413171A5DC}">
            <xm:f>NOT(ISERROR(SEARCH("-",N41)))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N41:N47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workbookViewId="0">
      <selection activeCell="O1" sqref="O1"/>
    </sheetView>
  </sheetViews>
  <sheetFormatPr defaultRowHeight="15" x14ac:dyDescent="0.25"/>
  <cols>
    <col min="1" max="1" width="45.7109375" customWidth="1"/>
    <col min="2" max="14" width="12.28515625" customWidth="1"/>
  </cols>
  <sheetData>
    <row r="1" spans="1:16" ht="21" customHeight="1" x14ac:dyDescent="0.25">
      <c r="A1" s="281" t="s">
        <v>336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44" t="s">
        <v>0</v>
      </c>
    </row>
    <row r="2" spans="1:16" ht="15" customHeight="1" x14ac:dyDescent="0.25"/>
    <row r="3" spans="1:16" ht="15" customHeight="1" x14ac:dyDescent="0.25">
      <c r="A3" s="279" t="s">
        <v>19</v>
      </c>
      <c r="B3" s="290" t="s">
        <v>418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6" ht="15" customHeight="1" x14ac:dyDescent="0.25">
      <c r="A4" s="279"/>
      <c r="B4" s="19" t="s">
        <v>17</v>
      </c>
      <c r="C4" s="16" t="s">
        <v>16</v>
      </c>
      <c r="D4" s="16" t="s">
        <v>4</v>
      </c>
      <c r="E4" s="16" t="s">
        <v>5</v>
      </c>
      <c r="F4" s="16" t="s">
        <v>2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tr">
        <f>[1]Настройки!$B$1 &amp; " мес"</f>
        <v>2 мес</v>
      </c>
    </row>
    <row r="5" spans="1:16" ht="15" customHeight="1" x14ac:dyDescent="0.25">
      <c r="A5" s="22" t="s">
        <v>20</v>
      </c>
      <c r="B5" s="10" t="s">
        <v>489</v>
      </c>
      <c r="C5" s="10" t="s">
        <v>489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 t="s">
        <v>489</v>
      </c>
    </row>
    <row r="6" spans="1:16" ht="15" customHeight="1" x14ac:dyDescent="0.25">
      <c r="A6" s="22" t="s">
        <v>21</v>
      </c>
      <c r="B6" s="10" t="s">
        <v>489</v>
      </c>
      <c r="C6" s="10" t="s">
        <v>489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489</v>
      </c>
    </row>
    <row r="7" spans="1:16" ht="15" customHeight="1" x14ac:dyDescent="0.25">
      <c r="A7" s="22" t="s">
        <v>22</v>
      </c>
      <c r="B7" s="10" t="s">
        <v>489</v>
      </c>
      <c r="C7" s="10" t="s">
        <v>489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 t="s">
        <v>489</v>
      </c>
    </row>
    <row r="8" spans="1:16" ht="15" customHeight="1" x14ac:dyDescent="0.25">
      <c r="A8" s="22" t="s">
        <v>23</v>
      </c>
      <c r="B8" s="10" t="s">
        <v>489</v>
      </c>
      <c r="C8" s="10" t="s">
        <v>489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 t="s">
        <v>489</v>
      </c>
    </row>
    <row r="9" spans="1:16" ht="15" customHeight="1" x14ac:dyDescent="0.25">
      <c r="A9" s="22" t="s">
        <v>24</v>
      </c>
      <c r="B9" s="10" t="s">
        <v>489</v>
      </c>
      <c r="C9" s="10" t="s">
        <v>489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489</v>
      </c>
    </row>
    <row r="10" spans="1:16" ht="15" customHeight="1" x14ac:dyDescent="0.25">
      <c r="A10" s="22" t="s">
        <v>300</v>
      </c>
      <c r="B10" s="10" t="s">
        <v>489</v>
      </c>
      <c r="C10" s="10" t="s">
        <v>489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489</v>
      </c>
    </row>
    <row r="11" spans="1:16" ht="15" customHeight="1" x14ac:dyDescent="0.25">
      <c r="A11" s="22" t="s">
        <v>25</v>
      </c>
      <c r="B11" s="10" t="s">
        <v>489</v>
      </c>
      <c r="C11" s="10" t="s">
        <v>489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489</v>
      </c>
    </row>
    <row r="12" spans="1:16" ht="15" customHeight="1" x14ac:dyDescent="0.25">
      <c r="A12" s="13" t="s">
        <v>15</v>
      </c>
      <c r="B12" s="14" t="s">
        <v>489</v>
      </c>
      <c r="C12" s="14" t="s">
        <v>489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 t="s">
        <v>489</v>
      </c>
    </row>
    <row r="13" spans="1:16" ht="15" customHeight="1" x14ac:dyDescent="0.25"/>
    <row r="14" spans="1:16" ht="15" customHeight="1" x14ac:dyDescent="0.25"/>
    <row r="15" spans="1:16" ht="15.75" x14ac:dyDescent="0.25">
      <c r="A15" s="279" t="s">
        <v>19</v>
      </c>
      <c r="B15" s="290" t="s">
        <v>18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</row>
    <row r="16" spans="1:16" ht="20.100000000000001" customHeight="1" x14ac:dyDescent="0.25">
      <c r="A16" s="279"/>
      <c r="B16" s="19" t="s">
        <v>17</v>
      </c>
      <c r="C16" s="16" t="s">
        <v>16</v>
      </c>
      <c r="D16" s="16" t="s">
        <v>4</v>
      </c>
      <c r="E16" s="16" t="s">
        <v>5</v>
      </c>
      <c r="F16" s="16" t="s">
        <v>2</v>
      </c>
      <c r="G16" s="16" t="s">
        <v>6</v>
      </c>
      <c r="H16" s="16" t="s">
        <v>7</v>
      </c>
      <c r="I16" s="16" t="s">
        <v>8</v>
      </c>
      <c r="J16" s="16" t="s">
        <v>9</v>
      </c>
      <c r="K16" s="16" t="s">
        <v>10</v>
      </c>
      <c r="L16" s="16" t="s">
        <v>11</v>
      </c>
      <c r="M16" s="16" t="s">
        <v>12</v>
      </c>
      <c r="N16" s="16" t="str">
        <f>[1]Настройки!$B$1 &amp; " мес"</f>
        <v>2 мес</v>
      </c>
    </row>
    <row r="17" spans="1:14" x14ac:dyDescent="0.25">
      <c r="A17" s="22" t="s">
        <v>20</v>
      </c>
      <c r="B17" s="10">
        <v>2.8889629999999999</v>
      </c>
      <c r="C17" s="10">
        <v>2.996442</v>
      </c>
      <c r="D17" s="10">
        <v>3.5631370000000002</v>
      </c>
      <c r="E17" s="10" t="s">
        <v>489</v>
      </c>
      <c r="F17" s="10" t="s">
        <v>489</v>
      </c>
      <c r="G17" s="10" t="s">
        <v>489</v>
      </c>
      <c r="H17" s="10" t="s">
        <v>489</v>
      </c>
      <c r="I17" s="10" t="s">
        <v>489</v>
      </c>
      <c r="J17" s="10" t="s">
        <v>489</v>
      </c>
      <c r="K17" s="10" t="s">
        <v>489</v>
      </c>
      <c r="L17" s="10" t="s">
        <v>489</v>
      </c>
      <c r="M17" s="10" t="s">
        <v>489</v>
      </c>
      <c r="N17" s="10" t="s">
        <v>489</v>
      </c>
    </row>
    <row r="18" spans="1:14" x14ac:dyDescent="0.25">
      <c r="A18" s="22" t="s">
        <v>21</v>
      </c>
      <c r="B18" s="10">
        <v>3.3342010000000002</v>
      </c>
      <c r="C18" s="10">
        <v>2.971565</v>
      </c>
      <c r="D18" s="10">
        <v>2.4013740000000001</v>
      </c>
      <c r="E18" s="10" t="s">
        <v>489</v>
      </c>
      <c r="F18" s="10" t="s">
        <v>489</v>
      </c>
      <c r="G18" s="10" t="s">
        <v>489</v>
      </c>
      <c r="H18" s="10" t="s">
        <v>489</v>
      </c>
      <c r="I18" s="10" t="s">
        <v>489</v>
      </c>
      <c r="J18" s="10" t="s">
        <v>489</v>
      </c>
      <c r="K18" s="10" t="s">
        <v>489</v>
      </c>
      <c r="L18" s="10" t="s">
        <v>489</v>
      </c>
      <c r="M18" s="10" t="s">
        <v>489</v>
      </c>
      <c r="N18" s="10" t="s">
        <v>489</v>
      </c>
    </row>
    <row r="19" spans="1:14" x14ac:dyDescent="0.25">
      <c r="A19" s="22" t="s">
        <v>22</v>
      </c>
      <c r="B19" s="10">
        <v>0.23858499999999999</v>
      </c>
      <c r="C19" s="10">
        <v>0.278779</v>
      </c>
      <c r="D19" s="10">
        <v>0.27487099999999998</v>
      </c>
      <c r="E19" s="10" t="s">
        <v>489</v>
      </c>
      <c r="F19" s="10" t="s">
        <v>489</v>
      </c>
      <c r="G19" s="10" t="s">
        <v>489</v>
      </c>
      <c r="H19" s="10" t="s">
        <v>489</v>
      </c>
      <c r="I19" s="10" t="s">
        <v>489</v>
      </c>
      <c r="J19" s="10" t="s">
        <v>489</v>
      </c>
      <c r="K19" s="10" t="s">
        <v>489</v>
      </c>
      <c r="L19" s="10" t="s">
        <v>489</v>
      </c>
      <c r="M19" s="10" t="s">
        <v>489</v>
      </c>
      <c r="N19" s="10" t="s">
        <v>489</v>
      </c>
    </row>
    <row r="20" spans="1:14" x14ac:dyDescent="0.25">
      <c r="A20" s="22" t="s">
        <v>23</v>
      </c>
      <c r="B20" s="10">
        <v>0.241143</v>
      </c>
      <c r="C20" s="10">
        <v>0.28837200000000002</v>
      </c>
      <c r="D20" s="10">
        <v>0.36299199999999998</v>
      </c>
      <c r="E20" s="10" t="s">
        <v>489</v>
      </c>
      <c r="F20" s="10" t="s">
        <v>489</v>
      </c>
      <c r="G20" s="10" t="s">
        <v>489</v>
      </c>
      <c r="H20" s="10" t="s">
        <v>489</v>
      </c>
      <c r="I20" s="10" t="s">
        <v>489</v>
      </c>
      <c r="J20" s="10" t="s">
        <v>489</v>
      </c>
      <c r="K20" s="10" t="s">
        <v>489</v>
      </c>
      <c r="L20" s="10" t="s">
        <v>489</v>
      </c>
      <c r="M20" s="10" t="s">
        <v>489</v>
      </c>
      <c r="N20" s="10" t="s">
        <v>489</v>
      </c>
    </row>
    <row r="21" spans="1:14" x14ac:dyDescent="0.25">
      <c r="A21" s="22" t="s">
        <v>24</v>
      </c>
      <c r="B21" s="10">
        <v>1.0912809999999999</v>
      </c>
      <c r="C21" s="10">
        <v>1.0429949999999999</v>
      </c>
      <c r="D21" s="10">
        <v>1.069753</v>
      </c>
      <c r="E21" s="10" t="s">
        <v>489</v>
      </c>
      <c r="F21" s="10" t="s">
        <v>489</v>
      </c>
      <c r="G21" s="10" t="s">
        <v>489</v>
      </c>
      <c r="H21" s="10" t="s">
        <v>489</v>
      </c>
      <c r="I21" s="10" t="s">
        <v>489</v>
      </c>
      <c r="J21" s="10" t="s">
        <v>489</v>
      </c>
      <c r="K21" s="10" t="s">
        <v>489</v>
      </c>
      <c r="L21" s="10" t="s">
        <v>489</v>
      </c>
      <c r="M21" s="10" t="s">
        <v>489</v>
      </c>
      <c r="N21" s="10" t="s">
        <v>489</v>
      </c>
    </row>
    <row r="22" spans="1:14" x14ac:dyDescent="0.25">
      <c r="A22" s="22" t="s">
        <v>300</v>
      </c>
      <c r="B22" s="10">
        <v>0.67864899999999995</v>
      </c>
      <c r="C22" s="10">
        <v>0.50604300000000002</v>
      </c>
      <c r="D22" s="10">
        <v>0.57762000000000002</v>
      </c>
      <c r="E22" s="10" t="s">
        <v>489</v>
      </c>
      <c r="F22" s="10" t="s">
        <v>489</v>
      </c>
      <c r="G22" s="10" t="s">
        <v>489</v>
      </c>
      <c r="H22" s="10" t="s">
        <v>489</v>
      </c>
      <c r="I22" s="10" t="s">
        <v>489</v>
      </c>
      <c r="J22" s="10" t="s">
        <v>489</v>
      </c>
      <c r="K22" s="10" t="s">
        <v>489</v>
      </c>
      <c r="L22" s="10" t="s">
        <v>489</v>
      </c>
      <c r="M22" s="10" t="s">
        <v>489</v>
      </c>
      <c r="N22" s="10" t="s">
        <v>489</v>
      </c>
    </row>
    <row r="23" spans="1:14" x14ac:dyDescent="0.25">
      <c r="A23" s="22" t="s">
        <v>25</v>
      </c>
      <c r="B23" s="10">
        <f>B24-SUM(B17:B22)</f>
        <v>0.66514099999999843</v>
      </c>
      <c r="C23" s="10">
        <f t="shared" ref="C23:D23" si="0">C24-SUM(C17:C22)</f>
        <v>0.62450600000000023</v>
      </c>
      <c r="D23" s="10">
        <f t="shared" si="0"/>
        <v>0.66135600000000139</v>
      </c>
      <c r="E23" s="10" t="s">
        <v>489</v>
      </c>
      <c r="F23" s="10" t="s">
        <v>489</v>
      </c>
      <c r="G23" s="10" t="s">
        <v>489</v>
      </c>
      <c r="H23" s="10" t="s">
        <v>489</v>
      </c>
      <c r="I23" s="10" t="s">
        <v>489</v>
      </c>
      <c r="J23" s="10" t="s">
        <v>489</v>
      </c>
      <c r="K23" s="10" t="s">
        <v>489</v>
      </c>
      <c r="L23" s="10" t="s">
        <v>489</v>
      </c>
      <c r="M23" s="10" t="s">
        <v>489</v>
      </c>
      <c r="N23" s="10" t="s">
        <v>489</v>
      </c>
    </row>
    <row r="24" spans="1:14" ht="15.75" x14ac:dyDescent="0.25">
      <c r="A24" s="13" t="s">
        <v>15</v>
      </c>
      <c r="B24" s="14">
        <v>9.1379629999999992</v>
      </c>
      <c r="C24" s="14">
        <v>8.7087020000000006</v>
      </c>
      <c r="D24" s="14">
        <v>8.9111030000000007</v>
      </c>
      <c r="E24" s="14" t="s">
        <v>489</v>
      </c>
      <c r="F24" s="14" t="s">
        <v>489</v>
      </c>
      <c r="G24" s="14" t="s">
        <v>489</v>
      </c>
      <c r="H24" s="14" t="s">
        <v>489</v>
      </c>
      <c r="I24" s="14" t="s">
        <v>489</v>
      </c>
      <c r="J24" s="14" t="s">
        <v>489</v>
      </c>
      <c r="K24" s="14" t="s">
        <v>489</v>
      </c>
      <c r="L24" s="14" t="s">
        <v>489</v>
      </c>
      <c r="M24" s="14" t="s">
        <v>489</v>
      </c>
      <c r="N24" s="14" t="s">
        <v>489</v>
      </c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279" t="s">
        <v>19</v>
      </c>
      <c r="B27" s="290" t="s">
        <v>26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</row>
    <row r="28" spans="1:14" ht="20.100000000000001" customHeight="1" x14ac:dyDescent="0.25">
      <c r="A28" s="279"/>
      <c r="B28" s="19" t="s">
        <v>17</v>
      </c>
      <c r="C28" s="16" t="s">
        <v>16</v>
      </c>
      <c r="D28" s="16" t="s">
        <v>4</v>
      </c>
      <c r="E28" s="16" t="s">
        <v>5</v>
      </c>
      <c r="F28" s="16" t="s">
        <v>2</v>
      </c>
      <c r="G28" s="16" t="s">
        <v>6</v>
      </c>
      <c r="H28" s="16" t="s">
        <v>7</v>
      </c>
      <c r="I28" s="16" t="s">
        <v>8</v>
      </c>
      <c r="J28" s="16" t="s">
        <v>9</v>
      </c>
      <c r="K28" s="16" t="s">
        <v>10</v>
      </c>
      <c r="L28" s="16" t="s">
        <v>11</v>
      </c>
      <c r="M28" s="16" t="s">
        <v>12</v>
      </c>
      <c r="N28" s="16" t="str">
        <f>[1]Настройки!$B$1 &amp; " мес"</f>
        <v>2 мес</v>
      </c>
    </row>
    <row r="29" spans="1:14" x14ac:dyDescent="0.25">
      <c r="A29" s="22" t="s">
        <v>20</v>
      </c>
      <c r="B29" s="10" t="s">
        <v>489</v>
      </c>
      <c r="C29" s="10" t="s">
        <v>489</v>
      </c>
      <c r="D29" s="10" t="s">
        <v>489</v>
      </c>
      <c r="E29" s="10" t="s">
        <v>489</v>
      </c>
      <c r="F29" s="10" t="s">
        <v>489</v>
      </c>
      <c r="G29" s="10" t="s">
        <v>489</v>
      </c>
      <c r="H29" s="10" t="s">
        <v>489</v>
      </c>
      <c r="I29" s="10" t="s">
        <v>489</v>
      </c>
      <c r="J29" s="10" t="s">
        <v>489</v>
      </c>
      <c r="K29" s="10" t="s">
        <v>489</v>
      </c>
      <c r="L29" s="10" t="s">
        <v>489</v>
      </c>
      <c r="M29" s="10" t="s">
        <v>489</v>
      </c>
      <c r="N29" s="10" t="s">
        <v>489</v>
      </c>
    </row>
    <row r="30" spans="1:14" x14ac:dyDescent="0.25">
      <c r="A30" s="22" t="s">
        <v>21</v>
      </c>
      <c r="B30" s="10" t="s">
        <v>489</v>
      </c>
      <c r="C30" s="10" t="s">
        <v>489</v>
      </c>
      <c r="D30" s="10" t="s">
        <v>489</v>
      </c>
      <c r="E30" s="10" t="s">
        <v>489</v>
      </c>
      <c r="F30" s="10" t="s">
        <v>489</v>
      </c>
      <c r="G30" s="10" t="s">
        <v>489</v>
      </c>
      <c r="H30" s="10" t="s">
        <v>489</v>
      </c>
      <c r="I30" s="10" t="s">
        <v>489</v>
      </c>
      <c r="J30" s="10" t="s">
        <v>489</v>
      </c>
      <c r="K30" s="10" t="s">
        <v>489</v>
      </c>
      <c r="L30" s="10" t="s">
        <v>489</v>
      </c>
      <c r="M30" s="10" t="s">
        <v>489</v>
      </c>
      <c r="N30" s="10" t="s">
        <v>489</v>
      </c>
    </row>
    <row r="31" spans="1:14" x14ac:dyDescent="0.25">
      <c r="A31" s="22" t="s">
        <v>22</v>
      </c>
      <c r="B31" s="10" t="s">
        <v>489</v>
      </c>
      <c r="C31" s="10" t="s">
        <v>489</v>
      </c>
      <c r="D31" s="10" t="s">
        <v>489</v>
      </c>
      <c r="E31" s="10" t="s">
        <v>489</v>
      </c>
      <c r="F31" s="10" t="s">
        <v>489</v>
      </c>
      <c r="G31" s="10" t="s">
        <v>489</v>
      </c>
      <c r="H31" s="10" t="s">
        <v>489</v>
      </c>
      <c r="I31" s="10" t="s">
        <v>489</v>
      </c>
      <c r="J31" s="10" t="s">
        <v>489</v>
      </c>
      <c r="K31" s="10" t="s">
        <v>489</v>
      </c>
      <c r="L31" s="10" t="s">
        <v>489</v>
      </c>
      <c r="M31" s="10" t="s">
        <v>489</v>
      </c>
      <c r="N31" s="10" t="s">
        <v>489</v>
      </c>
    </row>
    <row r="32" spans="1:14" x14ac:dyDescent="0.25">
      <c r="A32" s="22" t="s">
        <v>23</v>
      </c>
      <c r="B32" s="10" t="s">
        <v>489</v>
      </c>
      <c r="C32" s="10" t="s">
        <v>489</v>
      </c>
      <c r="D32" s="10" t="s">
        <v>489</v>
      </c>
      <c r="E32" s="10" t="s">
        <v>489</v>
      </c>
      <c r="F32" s="10" t="s">
        <v>489</v>
      </c>
      <c r="G32" s="10" t="s">
        <v>489</v>
      </c>
      <c r="H32" s="10" t="s">
        <v>489</v>
      </c>
      <c r="I32" s="10" t="s">
        <v>489</v>
      </c>
      <c r="J32" s="10" t="s">
        <v>489</v>
      </c>
      <c r="K32" s="10" t="s">
        <v>489</v>
      </c>
      <c r="L32" s="10" t="s">
        <v>489</v>
      </c>
      <c r="M32" s="10" t="s">
        <v>489</v>
      </c>
      <c r="N32" s="10" t="s">
        <v>489</v>
      </c>
    </row>
    <row r="33" spans="1:14" x14ac:dyDescent="0.25">
      <c r="A33" s="22" t="s">
        <v>24</v>
      </c>
      <c r="B33" s="10" t="s">
        <v>489</v>
      </c>
      <c r="C33" s="10" t="s">
        <v>489</v>
      </c>
      <c r="D33" s="10" t="s">
        <v>489</v>
      </c>
      <c r="E33" s="10" t="s">
        <v>489</v>
      </c>
      <c r="F33" s="10" t="s">
        <v>489</v>
      </c>
      <c r="G33" s="10" t="s">
        <v>489</v>
      </c>
      <c r="H33" s="10" t="s">
        <v>489</v>
      </c>
      <c r="I33" s="10" t="s">
        <v>489</v>
      </c>
      <c r="J33" s="10" t="s">
        <v>489</v>
      </c>
      <c r="K33" s="10" t="s">
        <v>489</v>
      </c>
      <c r="L33" s="10" t="s">
        <v>489</v>
      </c>
      <c r="M33" s="10" t="s">
        <v>489</v>
      </c>
      <c r="N33" s="10" t="s">
        <v>489</v>
      </c>
    </row>
    <row r="34" spans="1:14" x14ac:dyDescent="0.25">
      <c r="A34" s="22" t="s">
        <v>300</v>
      </c>
      <c r="B34" s="10" t="s">
        <v>489</v>
      </c>
      <c r="C34" s="10" t="s">
        <v>489</v>
      </c>
      <c r="D34" s="10" t="s">
        <v>489</v>
      </c>
      <c r="E34" s="10" t="s">
        <v>489</v>
      </c>
      <c r="F34" s="10" t="s">
        <v>489</v>
      </c>
      <c r="G34" s="10" t="s">
        <v>489</v>
      </c>
      <c r="H34" s="10" t="s">
        <v>489</v>
      </c>
      <c r="I34" s="10" t="s">
        <v>489</v>
      </c>
      <c r="J34" s="10" t="s">
        <v>489</v>
      </c>
      <c r="K34" s="10" t="s">
        <v>489</v>
      </c>
      <c r="L34" s="10" t="s">
        <v>489</v>
      </c>
      <c r="M34" s="10" t="s">
        <v>489</v>
      </c>
      <c r="N34" s="10" t="s">
        <v>489</v>
      </c>
    </row>
    <row r="35" spans="1:14" x14ac:dyDescent="0.25">
      <c r="A35" s="22" t="s">
        <v>25</v>
      </c>
      <c r="B35" s="10" t="s">
        <v>489</v>
      </c>
      <c r="C35" s="10" t="s">
        <v>489</v>
      </c>
      <c r="D35" s="10" t="s">
        <v>489</v>
      </c>
      <c r="E35" s="10" t="s">
        <v>489</v>
      </c>
      <c r="F35" s="10" t="s">
        <v>489</v>
      </c>
      <c r="G35" s="10" t="s">
        <v>489</v>
      </c>
      <c r="H35" s="10" t="s">
        <v>489</v>
      </c>
      <c r="I35" s="10" t="s">
        <v>489</v>
      </c>
      <c r="J35" s="10" t="s">
        <v>489</v>
      </c>
      <c r="K35" s="10" t="s">
        <v>489</v>
      </c>
      <c r="L35" s="10" t="s">
        <v>489</v>
      </c>
      <c r="M35" s="10" t="s">
        <v>489</v>
      </c>
      <c r="N35" s="10" t="s">
        <v>489</v>
      </c>
    </row>
    <row r="36" spans="1:14" ht="15.75" x14ac:dyDescent="0.25">
      <c r="A36" s="13" t="s">
        <v>15</v>
      </c>
      <c r="B36" s="14" t="s">
        <v>489</v>
      </c>
      <c r="C36" s="14" t="s">
        <v>489</v>
      </c>
      <c r="D36" s="14" t="s">
        <v>489</v>
      </c>
      <c r="E36" s="14" t="s">
        <v>489</v>
      </c>
      <c r="F36" s="14" t="s">
        <v>489</v>
      </c>
      <c r="G36" s="14" t="s">
        <v>489</v>
      </c>
      <c r="H36" s="14" t="s">
        <v>489</v>
      </c>
      <c r="I36" s="14" t="s">
        <v>489</v>
      </c>
      <c r="J36" s="14" t="s">
        <v>489</v>
      </c>
      <c r="K36" s="14" t="s">
        <v>489</v>
      </c>
      <c r="L36" s="14" t="s">
        <v>489</v>
      </c>
      <c r="M36" s="14" t="s">
        <v>489</v>
      </c>
      <c r="N36" s="14" t="s">
        <v>489</v>
      </c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.75" x14ac:dyDescent="0.25">
      <c r="A39" s="279" t="s">
        <v>19</v>
      </c>
      <c r="B39" s="290" t="s">
        <v>436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</row>
    <row r="40" spans="1:14" x14ac:dyDescent="0.25">
      <c r="A40" s="279"/>
      <c r="B40" s="19" t="s">
        <v>17</v>
      </c>
      <c r="C40" s="16" t="s">
        <v>16</v>
      </c>
      <c r="D40" s="16" t="s">
        <v>4</v>
      </c>
      <c r="E40" s="16" t="s">
        <v>5</v>
      </c>
      <c r="F40" s="16" t="s">
        <v>2</v>
      </c>
      <c r="G40" s="16" t="s">
        <v>6</v>
      </c>
      <c r="H40" s="16" t="s">
        <v>7</v>
      </c>
      <c r="I40" s="16" t="s">
        <v>8</v>
      </c>
      <c r="J40" s="16" t="s">
        <v>9</v>
      </c>
      <c r="K40" s="16" t="s">
        <v>10</v>
      </c>
      <c r="L40" s="16" t="s">
        <v>11</v>
      </c>
      <c r="M40" s="16" t="s">
        <v>12</v>
      </c>
      <c r="N40" s="16" t="str">
        <f>[1]Настройки!$B$1 &amp; " мес"</f>
        <v>2 мес</v>
      </c>
    </row>
    <row r="41" spans="1:14" x14ac:dyDescent="0.25">
      <c r="A41" s="22" t="s">
        <v>20</v>
      </c>
      <c r="B41" s="105" t="s">
        <v>489</v>
      </c>
      <c r="C41" s="105" t="s">
        <v>489</v>
      </c>
      <c r="D41" s="105" t="str">
        <f t="shared" ref="D41:M41" si="1">IF(D5="","",ROUND(D5/D17-100%,3))</f>
        <v/>
      </c>
      <c r="E41" s="105" t="str">
        <f t="shared" si="1"/>
        <v/>
      </c>
      <c r="F41" s="105" t="str">
        <f t="shared" si="1"/>
        <v/>
      </c>
      <c r="G41" s="105" t="str">
        <f t="shared" si="1"/>
        <v/>
      </c>
      <c r="H41" s="105" t="str">
        <f t="shared" si="1"/>
        <v/>
      </c>
      <c r="I41" s="105" t="str">
        <f t="shared" si="1"/>
        <v/>
      </c>
      <c r="J41" s="105" t="str">
        <f t="shared" si="1"/>
        <v/>
      </c>
      <c r="K41" s="105" t="str">
        <f t="shared" si="1"/>
        <v/>
      </c>
      <c r="L41" s="105" t="str">
        <f t="shared" si="1"/>
        <v/>
      </c>
      <c r="M41" s="105" t="str">
        <f t="shared" si="1"/>
        <v/>
      </c>
      <c r="N41" s="105" t="s">
        <v>489</v>
      </c>
    </row>
    <row r="42" spans="1:14" x14ac:dyDescent="0.25">
      <c r="A42" s="22" t="s">
        <v>21</v>
      </c>
      <c r="B42" s="105" t="s">
        <v>489</v>
      </c>
      <c r="C42" s="105" t="s">
        <v>489</v>
      </c>
      <c r="D42" s="105" t="str">
        <f t="shared" ref="D42:M42" si="2">IF(D6="","",ROUND(D6/D18-100%,3))</f>
        <v/>
      </c>
      <c r="E42" s="105" t="str">
        <f t="shared" si="2"/>
        <v/>
      </c>
      <c r="F42" s="105" t="str">
        <f t="shared" si="2"/>
        <v/>
      </c>
      <c r="G42" s="105" t="str">
        <f t="shared" si="2"/>
        <v/>
      </c>
      <c r="H42" s="105" t="str">
        <f t="shared" si="2"/>
        <v/>
      </c>
      <c r="I42" s="105" t="str">
        <f t="shared" si="2"/>
        <v/>
      </c>
      <c r="J42" s="105" t="str">
        <f t="shared" si="2"/>
        <v/>
      </c>
      <c r="K42" s="105" t="str">
        <f t="shared" si="2"/>
        <v/>
      </c>
      <c r="L42" s="105" t="str">
        <f t="shared" si="2"/>
        <v/>
      </c>
      <c r="M42" s="105" t="str">
        <f t="shared" si="2"/>
        <v/>
      </c>
      <c r="N42" s="105" t="s">
        <v>489</v>
      </c>
    </row>
    <row r="43" spans="1:14" x14ac:dyDescent="0.25">
      <c r="A43" s="22" t="s">
        <v>22</v>
      </c>
      <c r="B43" s="105" t="s">
        <v>489</v>
      </c>
      <c r="C43" s="105" t="s">
        <v>489</v>
      </c>
      <c r="D43" s="105" t="str">
        <f t="shared" ref="D43:M43" si="3">IF(D7="","",ROUND(D7/D19-100%,3))</f>
        <v/>
      </c>
      <c r="E43" s="105" t="str">
        <f t="shared" si="3"/>
        <v/>
      </c>
      <c r="F43" s="105" t="str">
        <f t="shared" si="3"/>
        <v/>
      </c>
      <c r="G43" s="105" t="str">
        <f t="shared" si="3"/>
        <v/>
      </c>
      <c r="H43" s="105" t="str">
        <f t="shared" si="3"/>
        <v/>
      </c>
      <c r="I43" s="105" t="str">
        <f t="shared" si="3"/>
        <v/>
      </c>
      <c r="J43" s="105" t="str">
        <f t="shared" si="3"/>
        <v/>
      </c>
      <c r="K43" s="105" t="str">
        <f t="shared" si="3"/>
        <v/>
      </c>
      <c r="L43" s="105" t="str">
        <f t="shared" si="3"/>
        <v/>
      </c>
      <c r="M43" s="105" t="str">
        <f t="shared" si="3"/>
        <v/>
      </c>
      <c r="N43" s="105" t="s">
        <v>489</v>
      </c>
    </row>
    <row r="44" spans="1:14" x14ac:dyDescent="0.25">
      <c r="A44" s="22" t="s">
        <v>23</v>
      </c>
      <c r="B44" s="105" t="s">
        <v>489</v>
      </c>
      <c r="C44" s="105" t="s">
        <v>489</v>
      </c>
      <c r="D44" s="105" t="str">
        <f t="shared" ref="D44:M44" si="4">IF(D8="","",ROUND(D8/D20-100%,3))</f>
        <v/>
      </c>
      <c r="E44" s="105" t="str">
        <f t="shared" si="4"/>
        <v/>
      </c>
      <c r="F44" s="105" t="str">
        <f t="shared" si="4"/>
        <v/>
      </c>
      <c r="G44" s="105" t="str">
        <f t="shared" si="4"/>
        <v/>
      </c>
      <c r="H44" s="105" t="str">
        <f t="shared" si="4"/>
        <v/>
      </c>
      <c r="I44" s="105" t="str">
        <f t="shared" si="4"/>
        <v/>
      </c>
      <c r="J44" s="105" t="str">
        <f t="shared" si="4"/>
        <v/>
      </c>
      <c r="K44" s="105" t="str">
        <f t="shared" si="4"/>
        <v/>
      </c>
      <c r="L44" s="105" t="str">
        <f t="shared" si="4"/>
        <v/>
      </c>
      <c r="M44" s="105" t="str">
        <f t="shared" si="4"/>
        <v/>
      </c>
      <c r="N44" s="105" t="s">
        <v>489</v>
      </c>
    </row>
    <row r="45" spans="1:14" x14ac:dyDescent="0.25">
      <c r="A45" s="22" t="s">
        <v>24</v>
      </c>
      <c r="B45" s="105" t="s">
        <v>489</v>
      </c>
      <c r="C45" s="105" t="s">
        <v>489</v>
      </c>
      <c r="D45" s="105" t="str">
        <f t="shared" ref="D45:M45" si="5">IF(D9="","",ROUND(D9/D21-100%,3))</f>
        <v/>
      </c>
      <c r="E45" s="105" t="str">
        <f t="shared" si="5"/>
        <v/>
      </c>
      <c r="F45" s="105" t="str">
        <f t="shared" si="5"/>
        <v/>
      </c>
      <c r="G45" s="105" t="str">
        <f t="shared" si="5"/>
        <v/>
      </c>
      <c r="H45" s="105" t="str">
        <f t="shared" si="5"/>
        <v/>
      </c>
      <c r="I45" s="105" t="str">
        <f t="shared" si="5"/>
        <v/>
      </c>
      <c r="J45" s="105" t="str">
        <f t="shared" si="5"/>
        <v/>
      </c>
      <c r="K45" s="105" t="str">
        <f t="shared" si="5"/>
        <v/>
      </c>
      <c r="L45" s="105" t="str">
        <f t="shared" si="5"/>
        <v/>
      </c>
      <c r="M45" s="105" t="str">
        <f t="shared" si="5"/>
        <v/>
      </c>
      <c r="N45" s="105" t="s">
        <v>489</v>
      </c>
    </row>
    <row r="46" spans="1:14" x14ac:dyDescent="0.25">
      <c r="A46" s="22" t="s">
        <v>300</v>
      </c>
      <c r="B46" s="105" t="s">
        <v>489</v>
      </c>
      <c r="C46" s="105" t="s">
        <v>489</v>
      </c>
      <c r="D46" s="105" t="str">
        <f t="shared" ref="D46:M46" si="6">IF(D10="","",ROUND(D10/D22-100%,3))</f>
        <v/>
      </c>
      <c r="E46" s="105" t="str">
        <f t="shared" si="6"/>
        <v/>
      </c>
      <c r="F46" s="105" t="str">
        <f t="shared" si="6"/>
        <v/>
      </c>
      <c r="G46" s="105" t="str">
        <f t="shared" si="6"/>
        <v/>
      </c>
      <c r="H46" s="105" t="str">
        <f t="shared" si="6"/>
        <v/>
      </c>
      <c r="I46" s="105" t="str">
        <f t="shared" si="6"/>
        <v/>
      </c>
      <c r="J46" s="105" t="str">
        <f t="shared" si="6"/>
        <v/>
      </c>
      <c r="K46" s="105" t="str">
        <f t="shared" si="6"/>
        <v/>
      </c>
      <c r="L46" s="105" t="str">
        <f t="shared" si="6"/>
        <v/>
      </c>
      <c r="M46" s="105" t="str">
        <f t="shared" si="6"/>
        <v/>
      </c>
      <c r="N46" s="105" t="s">
        <v>489</v>
      </c>
    </row>
    <row r="47" spans="1:14" x14ac:dyDescent="0.25">
      <c r="A47" s="22" t="s">
        <v>25</v>
      </c>
      <c r="B47" s="105" t="s">
        <v>489</v>
      </c>
      <c r="C47" s="105" t="s">
        <v>489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 t="s">
        <v>489</v>
      </c>
    </row>
    <row r="48" spans="1:14" ht="15.75" x14ac:dyDescent="0.25">
      <c r="A48" s="13" t="s">
        <v>15</v>
      </c>
      <c r="B48" s="17" t="s">
        <v>489</v>
      </c>
      <c r="C48" s="17" t="s">
        <v>489</v>
      </c>
      <c r="D48" s="17" t="str">
        <f t="shared" ref="D48:M48" si="7">IF(D12="","",ROUND(D12/D24-100%,3))</f>
        <v/>
      </c>
      <c r="E48" s="17" t="str">
        <f t="shared" si="7"/>
        <v/>
      </c>
      <c r="F48" s="17" t="str">
        <f t="shared" si="7"/>
        <v/>
      </c>
      <c r="G48" s="17" t="str">
        <f t="shared" si="7"/>
        <v/>
      </c>
      <c r="H48" s="17" t="str">
        <f t="shared" si="7"/>
        <v/>
      </c>
      <c r="I48" s="17" t="str">
        <f t="shared" si="7"/>
        <v/>
      </c>
      <c r="J48" s="17" t="str">
        <f t="shared" si="7"/>
        <v/>
      </c>
      <c r="K48" s="17" t="str">
        <f t="shared" si="7"/>
        <v/>
      </c>
      <c r="L48" s="17" t="str">
        <f t="shared" si="7"/>
        <v/>
      </c>
      <c r="M48" s="17" t="str">
        <f t="shared" si="7"/>
        <v/>
      </c>
      <c r="N48" s="17" t="s">
        <v>489</v>
      </c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279" t="s">
        <v>19</v>
      </c>
      <c r="B51" s="290" t="s">
        <v>37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</row>
    <row r="52" spans="1:14" ht="20.100000000000001" customHeight="1" x14ac:dyDescent="0.25">
      <c r="A52" s="279"/>
      <c r="B52" s="19" t="s">
        <v>17</v>
      </c>
      <c r="C52" s="16" t="s">
        <v>16</v>
      </c>
      <c r="D52" s="16" t="s">
        <v>4</v>
      </c>
      <c r="E52" s="16" t="s">
        <v>5</v>
      </c>
      <c r="F52" s="16" t="s">
        <v>2</v>
      </c>
      <c r="G52" s="16" t="s">
        <v>6</v>
      </c>
      <c r="H52" s="16" t="s">
        <v>7</v>
      </c>
      <c r="I52" s="16" t="s">
        <v>8</v>
      </c>
      <c r="J52" s="16" t="s">
        <v>9</v>
      </c>
      <c r="K52" s="16" t="s">
        <v>10</v>
      </c>
      <c r="L52" s="16" t="s">
        <v>11</v>
      </c>
      <c r="M52" s="16" t="s">
        <v>12</v>
      </c>
      <c r="N52" s="16" t="str">
        <f>$N$16</f>
        <v>2 мес</v>
      </c>
    </row>
    <row r="53" spans="1:14" x14ac:dyDescent="0.25">
      <c r="A53" s="22" t="s">
        <v>20</v>
      </c>
      <c r="B53" s="105" t="s">
        <v>489</v>
      </c>
      <c r="C53" s="105" t="s">
        <v>489</v>
      </c>
      <c r="D53" s="105" t="s">
        <v>489</v>
      </c>
      <c r="E53" s="105" t="s">
        <v>489</v>
      </c>
      <c r="F53" s="105" t="s">
        <v>489</v>
      </c>
      <c r="G53" s="105" t="s">
        <v>489</v>
      </c>
      <c r="H53" s="105" t="s">
        <v>489</v>
      </c>
      <c r="I53" s="105" t="s">
        <v>489</v>
      </c>
      <c r="J53" s="105" t="s">
        <v>489</v>
      </c>
      <c r="K53" s="105" t="s">
        <v>489</v>
      </c>
      <c r="L53" s="105" t="s">
        <v>489</v>
      </c>
      <c r="M53" s="105" t="s">
        <v>489</v>
      </c>
      <c r="N53" s="105" t="s">
        <v>489</v>
      </c>
    </row>
    <row r="54" spans="1:14" x14ac:dyDescent="0.25">
      <c r="A54" s="22" t="s">
        <v>21</v>
      </c>
      <c r="B54" s="105" t="s">
        <v>489</v>
      </c>
      <c r="C54" s="105" t="s">
        <v>489</v>
      </c>
      <c r="D54" s="105" t="s">
        <v>489</v>
      </c>
      <c r="E54" s="105" t="s">
        <v>489</v>
      </c>
      <c r="F54" s="105" t="s">
        <v>489</v>
      </c>
      <c r="G54" s="105" t="s">
        <v>489</v>
      </c>
      <c r="H54" s="105" t="s">
        <v>489</v>
      </c>
      <c r="I54" s="105" t="s">
        <v>489</v>
      </c>
      <c r="J54" s="105" t="s">
        <v>489</v>
      </c>
      <c r="K54" s="105" t="s">
        <v>489</v>
      </c>
      <c r="L54" s="105" t="s">
        <v>489</v>
      </c>
      <c r="M54" s="105" t="s">
        <v>489</v>
      </c>
      <c r="N54" s="105" t="s">
        <v>489</v>
      </c>
    </row>
    <row r="55" spans="1:14" x14ac:dyDescent="0.25">
      <c r="A55" s="22" t="s">
        <v>22</v>
      </c>
      <c r="B55" s="105" t="s">
        <v>489</v>
      </c>
      <c r="C55" s="105" t="s">
        <v>489</v>
      </c>
      <c r="D55" s="105" t="s">
        <v>489</v>
      </c>
      <c r="E55" s="105" t="s">
        <v>489</v>
      </c>
      <c r="F55" s="105" t="s">
        <v>489</v>
      </c>
      <c r="G55" s="105" t="s">
        <v>489</v>
      </c>
      <c r="H55" s="105" t="s">
        <v>489</v>
      </c>
      <c r="I55" s="105" t="s">
        <v>489</v>
      </c>
      <c r="J55" s="105" t="s">
        <v>489</v>
      </c>
      <c r="K55" s="105" t="s">
        <v>489</v>
      </c>
      <c r="L55" s="105" t="s">
        <v>489</v>
      </c>
      <c r="M55" s="105" t="s">
        <v>489</v>
      </c>
      <c r="N55" s="105" t="s">
        <v>489</v>
      </c>
    </row>
    <row r="56" spans="1:14" x14ac:dyDescent="0.25">
      <c r="A56" s="22" t="s">
        <v>23</v>
      </c>
      <c r="B56" s="105" t="s">
        <v>489</v>
      </c>
      <c r="C56" s="105" t="s">
        <v>489</v>
      </c>
      <c r="D56" s="105" t="s">
        <v>489</v>
      </c>
      <c r="E56" s="105" t="s">
        <v>489</v>
      </c>
      <c r="F56" s="105" t="s">
        <v>489</v>
      </c>
      <c r="G56" s="105" t="s">
        <v>489</v>
      </c>
      <c r="H56" s="105" t="s">
        <v>489</v>
      </c>
      <c r="I56" s="105" t="s">
        <v>489</v>
      </c>
      <c r="J56" s="105" t="s">
        <v>489</v>
      </c>
      <c r="K56" s="105" t="s">
        <v>489</v>
      </c>
      <c r="L56" s="105" t="s">
        <v>489</v>
      </c>
      <c r="M56" s="105" t="s">
        <v>489</v>
      </c>
      <c r="N56" s="105" t="s">
        <v>489</v>
      </c>
    </row>
    <row r="57" spans="1:14" x14ac:dyDescent="0.25">
      <c r="A57" s="22" t="s">
        <v>24</v>
      </c>
      <c r="B57" s="105" t="s">
        <v>489</v>
      </c>
      <c r="C57" s="105" t="s">
        <v>489</v>
      </c>
      <c r="D57" s="105" t="s">
        <v>489</v>
      </c>
      <c r="E57" s="105" t="s">
        <v>489</v>
      </c>
      <c r="F57" s="105" t="s">
        <v>489</v>
      </c>
      <c r="G57" s="105" t="s">
        <v>489</v>
      </c>
      <c r="H57" s="105" t="s">
        <v>489</v>
      </c>
      <c r="I57" s="105" t="s">
        <v>489</v>
      </c>
      <c r="J57" s="105" t="s">
        <v>489</v>
      </c>
      <c r="K57" s="105" t="s">
        <v>489</v>
      </c>
      <c r="L57" s="105" t="s">
        <v>489</v>
      </c>
      <c r="M57" s="105" t="s">
        <v>489</v>
      </c>
      <c r="N57" s="105" t="s">
        <v>489</v>
      </c>
    </row>
    <row r="58" spans="1:14" x14ac:dyDescent="0.25">
      <c r="A58" s="22" t="s">
        <v>300</v>
      </c>
      <c r="B58" s="105" t="s">
        <v>489</v>
      </c>
      <c r="C58" s="105" t="s">
        <v>489</v>
      </c>
      <c r="D58" s="105" t="s">
        <v>489</v>
      </c>
      <c r="E58" s="105" t="s">
        <v>489</v>
      </c>
      <c r="F58" s="105" t="s">
        <v>489</v>
      </c>
      <c r="G58" s="105" t="s">
        <v>489</v>
      </c>
      <c r="H58" s="105" t="s">
        <v>489</v>
      </c>
      <c r="I58" s="105" t="s">
        <v>489</v>
      </c>
      <c r="J58" s="105" t="s">
        <v>489</v>
      </c>
      <c r="K58" s="105" t="s">
        <v>489</v>
      </c>
      <c r="L58" s="105" t="s">
        <v>489</v>
      </c>
      <c r="M58" s="105" t="s">
        <v>489</v>
      </c>
      <c r="N58" s="105" t="s">
        <v>489</v>
      </c>
    </row>
    <row r="59" spans="1:14" x14ac:dyDescent="0.25">
      <c r="A59" s="22" t="s">
        <v>25</v>
      </c>
      <c r="B59" s="105" t="s">
        <v>489</v>
      </c>
      <c r="C59" s="105" t="s">
        <v>489</v>
      </c>
      <c r="D59" s="105" t="s">
        <v>489</v>
      </c>
      <c r="E59" s="105" t="s">
        <v>489</v>
      </c>
      <c r="F59" s="105" t="s">
        <v>489</v>
      </c>
      <c r="G59" s="105" t="s">
        <v>489</v>
      </c>
      <c r="H59" s="105" t="s">
        <v>489</v>
      </c>
      <c r="I59" s="105" t="s">
        <v>489</v>
      </c>
      <c r="J59" s="105" t="s">
        <v>489</v>
      </c>
      <c r="K59" s="105" t="s">
        <v>489</v>
      </c>
      <c r="L59" s="105" t="s">
        <v>489</v>
      </c>
      <c r="M59" s="105" t="s">
        <v>489</v>
      </c>
      <c r="N59" s="105" t="s">
        <v>489</v>
      </c>
    </row>
    <row r="60" spans="1:14" ht="15.75" x14ac:dyDescent="0.25">
      <c r="A60" s="13" t="s">
        <v>15</v>
      </c>
      <c r="B60" s="17" t="s">
        <v>489</v>
      </c>
      <c r="C60" s="17" t="s">
        <v>489</v>
      </c>
      <c r="D60" s="17" t="s">
        <v>489</v>
      </c>
      <c r="E60" s="17" t="s">
        <v>489</v>
      </c>
      <c r="F60" s="17" t="s">
        <v>489</v>
      </c>
      <c r="G60" s="17" t="s">
        <v>489</v>
      </c>
      <c r="H60" s="17" t="s">
        <v>489</v>
      </c>
      <c r="I60" s="17" t="s">
        <v>489</v>
      </c>
      <c r="J60" s="17" t="s">
        <v>489</v>
      </c>
      <c r="K60" s="17" t="s">
        <v>489</v>
      </c>
      <c r="L60" s="17" t="s">
        <v>489</v>
      </c>
      <c r="M60" s="17" t="s">
        <v>489</v>
      </c>
      <c r="N60" s="17" t="s">
        <v>489</v>
      </c>
    </row>
    <row r="61" spans="1:1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.75" x14ac:dyDescent="0.25">
      <c r="A63" s="279" t="s">
        <v>27</v>
      </c>
      <c r="B63" s="290" t="s">
        <v>418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</row>
    <row r="64" spans="1:14" x14ac:dyDescent="0.25">
      <c r="A64" s="279"/>
      <c r="B64" s="19" t="s">
        <v>17</v>
      </c>
      <c r="C64" s="16" t="s">
        <v>16</v>
      </c>
      <c r="D64" s="16" t="s">
        <v>4</v>
      </c>
      <c r="E64" s="16" t="s">
        <v>5</v>
      </c>
      <c r="F64" s="16" t="s">
        <v>2</v>
      </c>
      <c r="G64" s="16" t="s">
        <v>6</v>
      </c>
      <c r="H64" s="16" t="s">
        <v>7</v>
      </c>
      <c r="I64" s="16" t="s">
        <v>8</v>
      </c>
      <c r="J64" s="16" t="s">
        <v>9</v>
      </c>
      <c r="K64" s="16" t="s">
        <v>10</v>
      </c>
      <c r="L64" s="16" t="s">
        <v>11</v>
      </c>
      <c r="M64" s="16" t="s">
        <v>12</v>
      </c>
      <c r="N64" s="16" t="str">
        <f>[1]Настройки!$B$1 &amp; " мес"</f>
        <v>2 мес</v>
      </c>
    </row>
    <row r="65" spans="1:17" ht="28.5" x14ac:dyDescent="0.25">
      <c r="A65" s="61" t="s">
        <v>304</v>
      </c>
      <c r="B65" s="10" t="s">
        <v>489</v>
      </c>
      <c r="C65" s="10" t="s">
        <v>489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 t="s">
        <v>489</v>
      </c>
      <c r="Q65" s="238"/>
    </row>
    <row r="66" spans="1:17" ht="28.5" x14ac:dyDescent="0.25">
      <c r="A66" s="61" t="s">
        <v>305</v>
      </c>
      <c r="B66" s="10" t="s">
        <v>489</v>
      </c>
      <c r="C66" s="10" t="s">
        <v>489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 t="s">
        <v>489</v>
      </c>
      <c r="Q66" s="238"/>
    </row>
    <row r="67" spans="1:17" ht="15.75" x14ac:dyDescent="0.25">
      <c r="A67" s="62" t="s">
        <v>15</v>
      </c>
      <c r="B67" s="14" t="s">
        <v>489</v>
      </c>
      <c r="C67" s="14" t="s">
        <v>489</v>
      </c>
      <c r="D67" s="14" t="str">
        <f t="shared" ref="D67:M67" si="8">IF(SUM(D65:D66)=0,"",SUM(D65:D66))</f>
        <v/>
      </c>
      <c r="E67" s="14" t="str">
        <f t="shared" si="8"/>
        <v/>
      </c>
      <c r="F67" s="14" t="str">
        <f t="shared" si="8"/>
        <v/>
      </c>
      <c r="G67" s="14" t="str">
        <f t="shared" si="8"/>
        <v/>
      </c>
      <c r="H67" s="14" t="str">
        <f t="shared" si="8"/>
        <v/>
      </c>
      <c r="I67" s="14" t="str">
        <f t="shared" si="8"/>
        <v/>
      </c>
      <c r="J67" s="14" t="str">
        <f t="shared" si="8"/>
        <v/>
      </c>
      <c r="K67" s="14" t="str">
        <f t="shared" si="8"/>
        <v/>
      </c>
      <c r="L67" s="14" t="str">
        <f t="shared" si="8"/>
        <v/>
      </c>
      <c r="M67" s="14" t="str">
        <f t="shared" si="8"/>
        <v/>
      </c>
      <c r="N67" s="14" t="s">
        <v>489</v>
      </c>
    </row>
    <row r="68" spans="1:17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7" ht="15.75" x14ac:dyDescent="0.25">
      <c r="A70" s="279" t="s">
        <v>27</v>
      </c>
      <c r="B70" s="290" t="s">
        <v>18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87"/>
    </row>
    <row r="71" spans="1:17" ht="20.100000000000001" customHeight="1" x14ac:dyDescent="0.25">
      <c r="A71" s="279"/>
      <c r="B71" s="19" t="s">
        <v>17</v>
      </c>
      <c r="C71" s="16" t="s">
        <v>16</v>
      </c>
      <c r="D71" s="16" t="s">
        <v>4</v>
      </c>
      <c r="E71" s="16" t="s">
        <v>5</v>
      </c>
      <c r="F71" s="16" t="s">
        <v>2</v>
      </c>
      <c r="G71" s="16" t="s">
        <v>6</v>
      </c>
      <c r="H71" s="16" t="s">
        <v>7</v>
      </c>
      <c r="I71" s="16" t="s">
        <v>8</v>
      </c>
      <c r="J71" s="16" t="s">
        <v>9</v>
      </c>
      <c r="K71" s="16" t="s">
        <v>10</v>
      </c>
      <c r="L71" s="16" t="s">
        <v>11</v>
      </c>
      <c r="M71" s="16" t="s">
        <v>12</v>
      </c>
      <c r="N71" s="16" t="str">
        <f>[1]Настройки!$B$1 &amp; " мес"</f>
        <v>2 мес</v>
      </c>
      <c r="O71" s="87"/>
      <c r="Q71" s="60"/>
    </row>
    <row r="72" spans="1:17" ht="30" customHeight="1" x14ac:dyDescent="0.25">
      <c r="A72" s="61" t="s">
        <v>304</v>
      </c>
      <c r="B72" s="10" t="s">
        <v>489</v>
      </c>
      <c r="C72" s="10" t="s">
        <v>489</v>
      </c>
      <c r="D72" s="10" t="s">
        <v>489</v>
      </c>
      <c r="E72" s="10" t="s">
        <v>489</v>
      </c>
      <c r="F72" s="10" t="s">
        <v>489</v>
      </c>
      <c r="G72" s="10" t="s">
        <v>489</v>
      </c>
      <c r="H72" s="10" t="s">
        <v>489</v>
      </c>
      <c r="I72" s="10" t="s">
        <v>489</v>
      </c>
      <c r="J72" s="10" t="s">
        <v>489</v>
      </c>
      <c r="K72" s="10" t="s">
        <v>489</v>
      </c>
      <c r="L72" s="10" t="s">
        <v>489</v>
      </c>
      <c r="M72" s="10" t="s">
        <v>489</v>
      </c>
      <c r="N72" s="10" t="s">
        <v>489</v>
      </c>
      <c r="O72" s="87"/>
      <c r="Q72" s="60"/>
    </row>
    <row r="73" spans="1:17" ht="30" customHeight="1" x14ac:dyDescent="0.25">
      <c r="A73" s="61" t="s">
        <v>305</v>
      </c>
      <c r="B73" s="10" t="s">
        <v>489</v>
      </c>
      <c r="C73" s="10" t="s">
        <v>489</v>
      </c>
      <c r="D73" s="10" t="s">
        <v>489</v>
      </c>
      <c r="E73" s="10" t="s">
        <v>489</v>
      </c>
      <c r="F73" s="10" t="s">
        <v>489</v>
      </c>
      <c r="G73" s="10" t="s">
        <v>489</v>
      </c>
      <c r="H73" s="10" t="s">
        <v>489</v>
      </c>
      <c r="I73" s="10" t="s">
        <v>489</v>
      </c>
      <c r="J73" s="10" t="s">
        <v>489</v>
      </c>
      <c r="K73" s="10" t="s">
        <v>489</v>
      </c>
      <c r="L73" s="10" t="s">
        <v>489</v>
      </c>
      <c r="M73" s="10" t="s">
        <v>489</v>
      </c>
      <c r="N73" s="10" t="s">
        <v>489</v>
      </c>
      <c r="O73" s="87"/>
      <c r="Q73" s="60"/>
    </row>
    <row r="74" spans="1:17" ht="21.75" customHeight="1" x14ac:dyDescent="0.25">
      <c r="A74" s="62" t="s">
        <v>15</v>
      </c>
      <c r="B74" s="14" t="s">
        <v>489</v>
      </c>
      <c r="C74" s="14" t="s">
        <v>489</v>
      </c>
      <c r="D74" s="14" t="s">
        <v>489</v>
      </c>
      <c r="E74" s="14" t="s">
        <v>489</v>
      </c>
      <c r="F74" s="14" t="s">
        <v>489</v>
      </c>
      <c r="G74" s="14" t="s">
        <v>489</v>
      </c>
      <c r="H74" s="14" t="s">
        <v>489</v>
      </c>
      <c r="I74" s="14" t="s">
        <v>489</v>
      </c>
      <c r="J74" s="14" t="s">
        <v>489</v>
      </c>
      <c r="K74" s="14" t="s">
        <v>489</v>
      </c>
      <c r="L74" s="14" t="s">
        <v>489</v>
      </c>
      <c r="M74" s="14" t="s">
        <v>489</v>
      </c>
      <c r="N74" s="14" t="s">
        <v>489</v>
      </c>
      <c r="O74" s="87"/>
      <c r="Q74" s="60"/>
    </row>
    <row r="75" spans="1:17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7"/>
      <c r="Q75" s="60"/>
    </row>
    <row r="76" spans="1:17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7"/>
      <c r="Q76" s="60"/>
    </row>
    <row r="77" spans="1:17" ht="15.75" x14ac:dyDescent="0.25">
      <c r="A77" s="279" t="s">
        <v>27</v>
      </c>
      <c r="B77" s="290" t="s">
        <v>26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87"/>
      <c r="Q77" s="60"/>
    </row>
    <row r="78" spans="1:17" ht="20.100000000000001" customHeight="1" x14ac:dyDescent="0.25">
      <c r="A78" s="279"/>
      <c r="B78" s="19" t="s">
        <v>17</v>
      </c>
      <c r="C78" s="16" t="s">
        <v>16</v>
      </c>
      <c r="D78" s="16" t="s">
        <v>4</v>
      </c>
      <c r="E78" s="16" t="s">
        <v>5</v>
      </c>
      <c r="F78" s="16" t="s">
        <v>2</v>
      </c>
      <c r="G78" s="16" t="s">
        <v>6</v>
      </c>
      <c r="H78" s="16" t="s">
        <v>7</v>
      </c>
      <c r="I78" s="16" t="s">
        <v>8</v>
      </c>
      <c r="J78" s="16" t="s">
        <v>9</v>
      </c>
      <c r="K78" s="16" t="s">
        <v>10</v>
      </c>
      <c r="L78" s="16" t="s">
        <v>11</v>
      </c>
      <c r="M78" s="16" t="s">
        <v>12</v>
      </c>
      <c r="N78" s="16" t="str">
        <f>[1]Настройки!$B$1 &amp; " мес"</f>
        <v>2 мес</v>
      </c>
      <c r="O78" s="87"/>
      <c r="Q78" s="60"/>
    </row>
    <row r="79" spans="1:17" ht="30" customHeight="1" x14ac:dyDescent="0.25">
      <c r="A79" s="61" t="s">
        <v>304</v>
      </c>
      <c r="B79" s="10" t="s">
        <v>489</v>
      </c>
      <c r="C79" s="10" t="s">
        <v>489</v>
      </c>
      <c r="D79" s="10" t="s">
        <v>489</v>
      </c>
      <c r="E79" s="10" t="s">
        <v>489</v>
      </c>
      <c r="F79" s="10" t="s">
        <v>489</v>
      </c>
      <c r="G79" s="10" t="s">
        <v>489</v>
      </c>
      <c r="H79" s="10" t="s">
        <v>489</v>
      </c>
      <c r="I79" s="10" t="s">
        <v>489</v>
      </c>
      <c r="J79" s="10" t="s">
        <v>489</v>
      </c>
      <c r="K79" s="10" t="s">
        <v>489</v>
      </c>
      <c r="L79" s="10" t="s">
        <v>489</v>
      </c>
      <c r="M79" s="10" t="s">
        <v>489</v>
      </c>
      <c r="N79" s="10" t="s">
        <v>489</v>
      </c>
      <c r="O79" s="87"/>
      <c r="Q79" s="60"/>
    </row>
    <row r="80" spans="1:17" ht="30" customHeight="1" x14ac:dyDescent="0.25">
      <c r="A80" s="61" t="s">
        <v>305</v>
      </c>
      <c r="B80" s="10" t="s">
        <v>489</v>
      </c>
      <c r="C80" s="10" t="s">
        <v>489</v>
      </c>
      <c r="D80" s="10" t="s">
        <v>489</v>
      </c>
      <c r="E80" s="10" t="s">
        <v>489</v>
      </c>
      <c r="F80" s="10" t="s">
        <v>489</v>
      </c>
      <c r="G80" s="10" t="s">
        <v>489</v>
      </c>
      <c r="H80" s="10" t="s">
        <v>489</v>
      </c>
      <c r="I80" s="10" t="s">
        <v>489</v>
      </c>
      <c r="J80" s="10" t="s">
        <v>489</v>
      </c>
      <c r="K80" s="10" t="s">
        <v>489</v>
      </c>
      <c r="L80" s="10" t="s">
        <v>489</v>
      </c>
      <c r="M80" s="10" t="s">
        <v>489</v>
      </c>
      <c r="N80" s="10" t="s">
        <v>489</v>
      </c>
      <c r="O80" s="87"/>
    </row>
    <row r="81" spans="1:15" ht="21.75" customHeight="1" x14ac:dyDescent="0.25">
      <c r="A81" s="62" t="s">
        <v>15</v>
      </c>
      <c r="B81" s="14" t="s">
        <v>489</v>
      </c>
      <c r="C81" s="14" t="s">
        <v>489</v>
      </c>
      <c r="D81" s="14" t="s">
        <v>489</v>
      </c>
      <c r="E81" s="14" t="s">
        <v>489</v>
      </c>
      <c r="F81" s="14" t="s">
        <v>489</v>
      </c>
      <c r="G81" s="14" t="s">
        <v>489</v>
      </c>
      <c r="H81" s="14" t="s">
        <v>489</v>
      </c>
      <c r="I81" s="14" t="s">
        <v>489</v>
      </c>
      <c r="J81" s="14" t="s">
        <v>489</v>
      </c>
      <c r="K81" s="14" t="s">
        <v>489</v>
      </c>
      <c r="L81" s="14" t="s">
        <v>489</v>
      </c>
      <c r="M81" s="14" t="s">
        <v>489</v>
      </c>
      <c r="N81" s="14" t="s">
        <v>489</v>
      </c>
      <c r="O81" s="87"/>
    </row>
    <row r="82" spans="1:1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5" ht="15.75" x14ac:dyDescent="0.25">
      <c r="A84" s="279" t="s">
        <v>27</v>
      </c>
      <c r="B84" s="289" t="s">
        <v>436</v>
      </c>
      <c r="C84" s="289"/>
      <c r="D84" s="289"/>
      <c r="E84" s="289"/>
      <c r="F84" s="289"/>
      <c r="G84" s="289"/>
      <c r="H84" s="289"/>
      <c r="I84" s="289"/>
      <c r="J84" s="289"/>
      <c r="K84" s="289"/>
      <c r="L84" s="289"/>
      <c r="M84" s="289"/>
      <c r="N84" s="289"/>
    </row>
    <row r="85" spans="1:15" x14ac:dyDescent="0.25">
      <c r="A85" s="279"/>
      <c r="B85" s="19" t="s">
        <v>17</v>
      </c>
      <c r="C85" s="16" t="s">
        <v>16</v>
      </c>
      <c r="D85" s="16" t="s">
        <v>4</v>
      </c>
      <c r="E85" s="16" t="s">
        <v>5</v>
      </c>
      <c r="F85" s="16" t="s">
        <v>2</v>
      </c>
      <c r="G85" s="16" t="s">
        <v>6</v>
      </c>
      <c r="H85" s="16" t="s">
        <v>7</v>
      </c>
      <c r="I85" s="16" t="s">
        <v>8</v>
      </c>
      <c r="J85" s="16" t="s">
        <v>9</v>
      </c>
      <c r="K85" s="16" t="s">
        <v>10</v>
      </c>
      <c r="L85" s="16" t="s">
        <v>11</v>
      </c>
      <c r="M85" s="16" t="s">
        <v>12</v>
      </c>
      <c r="N85" s="16" t="str">
        <f>[1]Настройки!$B$1 &amp; " мес"</f>
        <v>2 мес</v>
      </c>
    </row>
    <row r="86" spans="1:15" ht="28.5" x14ac:dyDescent="0.25">
      <c r="A86" s="61" t="s">
        <v>304</v>
      </c>
      <c r="B86" s="105" t="s">
        <v>489</v>
      </c>
      <c r="C86" s="105" t="s">
        <v>489</v>
      </c>
      <c r="D86" s="105" t="str">
        <f t="shared" ref="D86:M86" si="9">IF(D65="","",ROUND(D65/D72-100%,3))</f>
        <v/>
      </c>
      <c r="E86" s="105" t="str">
        <f t="shared" si="9"/>
        <v/>
      </c>
      <c r="F86" s="105" t="str">
        <f t="shared" si="9"/>
        <v/>
      </c>
      <c r="G86" s="105" t="str">
        <f t="shared" si="9"/>
        <v/>
      </c>
      <c r="H86" s="105" t="str">
        <f t="shared" si="9"/>
        <v/>
      </c>
      <c r="I86" s="105" t="str">
        <f t="shared" si="9"/>
        <v/>
      </c>
      <c r="J86" s="105" t="str">
        <f t="shared" si="9"/>
        <v/>
      </c>
      <c r="K86" s="105" t="str">
        <f t="shared" si="9"/>
        <v/>
      </c>
      <c r="L86" s="105" t="str">
        <f t="shared" si="9"/>
        <v/>
      </c>
      <c r="M86" s="105" t="str">
        <f t="shared" si="9"/>
        <v/>
      </c>
      <c r="N86" s="105" t="s">
        <v>489</v>
      </c>
    </row>
    <row r="87" spans="1:15" ht="28.5" x14ac:dyDescent="0.25">
      <c r="A87" s="61" t="s">
        <v>305</v>
      </c>
      <c r="B87" s="105" t="s">
        <v>489</v>
      </c>
      <c r="C87" s="105" t="s">
        <v>489</v>
      </c>
      <c r="D87" s="105" t="str">
        <f t="shared" ref="D87:M87" si="10">IF(D66="","",ROUND(D66/D73-100%,3))</f>
        <v/>
      </c>
      <c r="E87" s="105" t="str">
        <f t="shared" si="10"/>
        <v/>
      </c>
      <c r="F87" s="105" t="str">
        <f t="shared" si="10"/>
        <v/>
      </c>
      <c r="G87" s="105" t="str">
        <f t="shared" si="10"/>
        <v/>
      </c>
      <c r="H87" s="105" t="str">
        <f t="shared" si="10"/>
        <v/>
      </c>
      <c r="I87" s="105" t="str">
        <f t="shared" si="10"/>
        <v/>
      </c>
      <c r="J87" s="105" t="str">
        <f t="shared" si="10"/>
        <v/>
      </c>
      <c r="K87" s="105" t="str">
        <f t="shared" si="10"/>
        <v/>
      </c>
      <c r="L87" s="105" t="str">
        <f t="shared" si="10"/>
        <v/>
      </c>
      <c r="M87" s="105" t="str">
        <f t="shared" si="10"/>
        <v/>
      </c>
      <c r="N87" s="105" t="s">
        <v>489</v>
      </c>
    </row>
    <row r="88" spans="1:15" ht="15.75" x14ac:dyDescent="0.25">
      <c r="A88" s="21" t="s">
        <v>15</v>
      </c>
      <c r="B88" s="17" t="s">
        <v>489</v>
      </c>
      <c r="C88" s="17" t="s">
        <v>489</v>
      </c>
      <c r="D88" s="17" t="str">
        <f t="shared" ref="D88:M88" si="11">IF(D67="","",ROUND(D67/D74-100%,3))</f>
        <v/>
      </c>
      <c r="E88" s="17" t="str">
        <f t="shared" si="11"/>
        <v/>
      </c>
      <c r="F88" s="17" t="str">
        <f t="shared" si="11"/>
        <v/>
      </c>
      <c r="G88" s="17" t="str">
        <f t="shared" si="11"/>
        <v/>
      </c>
      <c r="H88" s="17" t="str">
        <f t="shared" si="11"/>
        <v/>
      </c>
      <c r="I88" s="17" t="str">
        <f t="shared" si="11"/>
        <v/>
      </c>
      <c r="J88" s="17" t="str">
        <f t="shared" si="11"/>
        <v/>
      </c>
      <c r="K88" s="17" t="str">
        <f t="shared" si="11"/>
        <v/>
      </c>
      <c r="L88" s="17" t="str">
        <f t="shared" si="11"/>
        <v/>
      </c>
      <c r="M88" s="17" t="str">
        <f t="shared" si="11"/>
        <v/>
      </c>
      <c r="N88" s="17" t="s">
        <v>489</v>
      </c>
    </row>
    <row r="89" spans="1:1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5" ht="15.75" x14ac:dyDescent="0.25">
      <c r="A91" s="279" t="s">
        <v>27</v>
      </c>
      <c r="B91" s="289" t="s">
        <v>37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</row>
    <row r="92" spans="1:15" ht="20.100000000000001" customHeight="1" x14ac:dyDescent="0.25">
      <c r="A92" s="279"/>
      <c r="B92" s="19" t="s">
        <v>17</v>
      </c>
      <c r="C92" s="16" t="s">
        <v>16</v>
      </c>
      <c r="D92" s="16" t="s">
        <v>4</v>
      </c>
      <c r="E92" s="16" t="s">
        <v>5</v>
      </c>
      <c r="F92" s="16" t="s">
        <v>2</v>
      </c>
      <c r="G92" s="16" t="s">
        <v>6</v>
      </c>
      <c r="H92" s="16" t="s">
        <v>7</v>
      </c>
      <c r="I92" s="16" t="s">
        <v>8</v>
      </c>
      <c r="J92" s="16" t="s">
        <v>9</v>
      </c>
      <c r="K92" s="16" t="s">
        <v>10</v>
      </c>
      <c r="L92" s="16" t="s">
        <v>11</v>
      </c>
      <c r="M92" s="16" t="s">
        <v>12</v>
      </c>
      <c r="N92" s="16" t="str">
        <f>$N$16</f>
        <v>2 мес</v>
      </c>
    </row>
    <row r="93" spans="1:15" ht="28.5" x14ac:dyDescent="0.25">
      <c r="A93" s="61" t="s">
        <v>304</v>
      </c>
      <c r="B93" s="105" t="s">
        <v>489</v>
      </c>
      <c r="C93" s="105" t="s">
        <v>489</v>
      </c>
      <c r="D93" s="105" t="s">
        <v>489</v>
      </c>
      <c r="E93" s="105" t="s">
        <v>489</v>
      </c>
      <c r="F93" s="105" t="s">
        <v>489</v>
      </c>
      <c r="G93" s="105" t="s">
        <v>489</v>
      </c>
      <c r="H93" s="105" t="s">
        <v>489</v>
      </c>
      <c r="I93" s="105" t="s">
        <v>489</v>
      </c>
      <c r="J93" s="105" t="s">
        <v>489</v>
      </c>
      <c r="K93" s="105" t="s">
        <v>489</v>
      </c>
      <c r="L93" s="105" t="s">
        <v>489</v>
      </c>
      <c r="M93" s="105" t="s">
        <v>489</v>
      </c>
      <c r="N93" s="105" t="s">
        <v>489</v>
      </c>
    </row>
    <row r="94" spans="1:15" ht="28.5" x14ac:dyDescent="0.25">
      <c r="A94" s="61" t="s">
        <v>305</v>
      </c>
      <c r="B94" s="105" t="s">
        <v>489</v>
      </c>
      <c r="C94" s="105" t="s">
        <v>489</v>
      </c>
      <c r="D94" s="105" t="s">
        <v>489</v>
      </c>
      <c r="E94" s="105" t="s">
        <v>489</v>
      </c>
      <c r="F94" s="105" t="s">
        <v>489</v>
      </c>
      <c r="G94" s="105" t="s">
        <v>489</v>
      </c>
      <c r="H94" s="105" t="s">
        <v>489</v>
      </c>
      <c r="I94" s="105" t="s">
        <v>489</v>
      </c>
      <c r="J94" s="105" t="s">
        <v>489</v>
      </c>
      <c r="K94" s="105" t="s">
        <v>489</v>
      </c>
      <c r="L94" s="105" t="s">
        <v>489</v>
      </c>
      <c r="M94" s="105" t="s">
        <v>489</v>
      </c>
      <c r="N94" s="105" t="s">
        <v>489</v>
      </c>
    </row>
    <row r="95" spans="1:15" ht="21" customHeight="1" x14ac:dyDescent="0.25">
      <c r="A95" s="21" t="s">
        <v>15</v>
      </c>
      <c r="B95" s="17" t="s">
        <v>489</v>
      </c>
      <c r="C95" s="17" t="s">
        <v>489</v>
      </c>
      <c r="D95" s="17" t="s">
        <v>489</v>
      </c>
      <c r="E95" s="17" t="s">
        <v>489</v>
      </c>
      <c r="F95" s="17" t="s">
        <v>489</v>
      </c>
      <c r="G95" s="17" t="s">
        <v>489</v>
      </c>
      <c r="H95" s="17" t="s">
        <v>489</v>
      </c>
      <c r="I95" s="17" t="s">
        <v>489</v>
      </c>
      <c r="J95" s="17" t="s">
        <v>489</v>
      </c>
      <c r="K95" s="17" t="s">
        <v>489</v>
      </c>
      <c r="L95" s="17" t="s">
        <v>489</v>
      </c>
      <c r="M95" s="17" t="s">
        <v>489</v>
      </c>
      <c r="N95" s="17" t="s">
        <v>489</v>
      </c>
    </row>
    <row r="98" spans="1:14" ht="31.5" customHeight="1" x14ac:dyDescent="0.25">
      <c r="A98" s="149"/>
      <c r="B98" s="278" t="s">
        <v>419</v>
      </c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</row>
  </sheetData>
  <mergeCells count="22">
    <mergeCell ref="A39:A40"/>
    <mergeCell ref="B39:N39"/>
    <mergeCell ref="A63:A64"/>
    <mergeCell ref="B63:N63"/>
    <mergeCell ref="A84:A85"/>
    <mergeCell ref="B84:N84"/>
    <mergeCell ref="A1:N1"/>
    <mergeCell ref="A15:A16"/>
    <mergeCell ref="B15:N15"/>
    <mergeCell ref="A27:A28"/>
    <mergeCell ref="B27:N27"/>
    <mergeCell ref="A3:A4"/>
    <mergeCell ref="B3:N3"/>
    <mergeCell ref="B98:N98"/>
    <mergeCell ref="A91:A92"/>
    <mergeCell ref="B91:N91"/>
    <mergeCell ref="A51:A52"/>
    <mergeCell ref="B51:N51"/>
    <mergeCell ref="A70:A71"/>
    <mergeCell ref="B70:N70"/>
    <mergeCell ref="A77:A78"/>
    <mergeCell ref="B77:N77"/>
  </mergeCells>
  <conditionalFormatting sqref="B53:N59">
    <cfRule type="cellIs" dxfId="305" priority="13" operator="equal">
      <formula>0</formula>
    </cfRule>
  </conditionalFormatting>
  <conditionalFormatting sqref="B93:N94">
    <cfRule type="cellIs" dxfId="304" priority="10" operator="equal">
      <formula>0</formula>
    </cfRule>
  </conditionalFormatting>
  <conditionalFormatting sqref="B41:N47">
    <cfRule type="cellIs" dxfId="303" priority="7" operator="equal">
      <formula>0</formula>
    </cfRule>
  </conditionalFormatting>
  <conditionalFormatting sqref="B86:N87">
    <cfRule type="cellIs" dxfId="302" priority="4" operator="equal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60CAF6E4-9FA0-408D-989E-AEBE0F08D58A}">
            <xm:f>NOT(ISERROR(SEARCH("+",B53)))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5" operator="containsText" id="{206DD25A-3F54-4D75-92F8-668238301C14}">
            <xm:f>NOT(ISERROR(SEARCH("-",B53)))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B53:N59</xm:sqref>
        </x14:conditionalFormatting>
        <x14:conditionalFormatting xmlns:xm="http://schemas.microsoft.com/office/excel/2006/main">
          <x14:cfRule type="containsText" priority="11" operator="containsText" id="{9BB5BC87-AC19-4651-8028-15ED8D4987A9}">
            <xm:f>NOT(ISERROR(SEARCH("+",B93)))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2" operator="containsText" id="{24C684E3-9139-49F7-A564-C2B02A679F49}">
            <xm:f>NOT(ISERROR(SEARCH("-",B93)))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B93:N94</xm:sqref>
        </x14:conditionalFormatting>
        <x14:conditionalFormatting xmlns:xm="http://schemas.microsoft.com/office/excel/2006/main">
          <x14:cfRule type="containsText" priority="8" operator="containsText" id="{659D42F9-7312-42AF-AEC7-931C1360B6CE}">
            <xm:f>NOT(ISERROR(SEARCH("+",B41)))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BFAB00FF-3251-43E4-8647-FF6A2BC6AC95}">
            <xm:f>NOT(ISERROR(SEARCH("-",B41)))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B41:N47</xm:sqref>
        </x14:conditionalFormatting>
        <x14:conditionalFormatting xmlns:xm="http://schemas.microsoft.com/office/excel/2006/main">
          <x14:cfRule type="containsText" priority="5" operator="containsText" id="{F9046776-40A5-4910-88AD-E37C50C67C4A}">
            <xm:f>NOT(ISERROR(SEARCH("+",B86)))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7752AEBB-B374-4016-BF61-1967713ED35A}">
            <xm:f>NOT(ISERROR(SEARCH("-",B86)))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B86:N87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P1" sqref="P1"/>
    </sheetView>
  </sheetViews>
  <sheetFormatPr defaultRowHeight="15" x14ac:dyDescent="0.25"/>
  <cols>
    <col min="1" max="1" width="34" customWidth="1"/>
    <col min="2" max="2" width="32.140625" customWidth="1"/>
    <col min="3" max="3" width="9.7109375" bestFit="1" customWidth="1"/>
  </cols>
  <sheetData>
    <row r="1" spans="1:16" ht="18" customHeight="1" x14ac:dyDescent="0.25">
      <c r="A1" s="281" t="s">
        <v>328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P1" s="44" t="s">
        <v>0</v>
      </c>
    </row>
    <row r="2" spans="1:16" ht="18.75" x14ac:dyDescent="0.3">
      <c r="A2" s="28"/>
    </row>
    <row r="3" spans="1:16" ht="25.5" customHeight="1" x14ac:dyDescent="0.25">
      <c r="A3" s="29" t="s">
        <v>68</v>
      </c>
      <c r="B3" s="29" t="s">
        <v>337</v>
      </c>
      <c r="C3" s="29" t="s">
        <v>17</v>
      </c>
      <c r="D3" s="29" t="s">
        <v>16</v>
      </c>
      <c r="E3" s="29" t="s">
        <v>4</v>
      </c>
      <c r="F3" s="29" t="s">
        <v>5</v>
      </c>
      <c r="G3" s="29" t="s">
        <v>2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</row>
    <row r="4" spans="1:16" ht="25.5" customHeight="1" x14ac:dyDescent="0.25">
      <c r="A4" s="291" t="s">
        <v>279</v>
      </c>
      <c r="B4" s="101">
        <v>2020</v>
      </c>
      <c r="C4" s="55" t="s">
        <v>489</v>
      </c>
      <c r="D4" s="55" t="s">
        <v>489</v>
      </c>
      <c r="E4" s="55" t="s">
        <v>489</v>
      </c>
      <c r="F4" s="55" t="s">
        <v>489</v>
      </c>
      <c r="G4" s="55" t="s">
        <v>489</v>
      </c>
      <c r="H4" s="55" t="s">
        <v>489</v>
      </c>
      <c r="I4" s="55" t="s">
        <v>489</v>
      </c>
      <c r="J4" s="55" t="s">
        <v>489</v>
      </c>
      <c r="K4" s="55" t="s">
        <v>489</v>
      </c>
      <c r="L4" s="55" t="s">
        <v>489</v>
      </c>
      <c r="M4" s="55" t="s">
        <v>489</v>
      </c>
      <c r="N4" s="55" t="s">
        <v>489</v>
      </c>
    </row>
    <row r="5" spans="1:16" ht="25.5" customHeight="1" x14ac:dyDescent="0.25">
      <c r="A5" s="291"/>
      <c r="B5" s="101">
        <v>2021</v>
      </c>
      <c r="C5" s="55" t="s">
        <v>489</v>
      </c>
      <c r="D5" s="55" t="s">
        <v>489</v>
      </c>
      <c r="E5" s="55" t="s">
        <v>489</v>
      </c>
      <c r="F5" s="55" t="s">
        <v>489</v>
      </c>
      <c r="G5" s="55" t="s">
        <v>489</v>
      </c>
      <c r="H5" s="55" t="s">
        <v>489</v>
      </c>
      <c r="I5" s="55" t="s">
        <v>489</v>
      </c>
      <c r="J5" s="55" t="s">
        <v>489</v>
      </c>
      <c r="K5" s="55" t="s">
        <v>489</v>
      </c>
      <c r="L5" s="55" t="s">
        <v>489</v>
      </c>
      <c r="M5" s="55" t="s">
        <v>489</v>
      </c>
      <c r="N5" s="55" t="s">
        <v>489</v>
      </c>
    </row>
    <row r="6" spans="1:16" ht="25.5" customHeight="1" x14ac:dyDescent="0.25">
      <c r="A6" s="291"/>
      <c r="B6" s="101">
        <v>2022</v>
      </c>
      <c r="C6" s="55">
        <v>38.700000000000003</v>
      </c>
      <c r="D6" s="55">
        <v>37.700000000000003</v>
      </c>
      <c r="E6" s="55">
        <v>38.200000000000003</v>
      </c>
      <c r="F6" s="55" t="s">
        <v>489</v>
      </c>
      <c r="G6" s="55" t="s">
        <v>489</v>
      </c>
      <c r="H6" s="55" t="s">
        <v>489</v>
      </c>
      <c r="I6" s="55" t="s">
        <v>489</v>
      </c>
      <c r="J6" s="55" t="s">
        <v>489</v>
      </c>
      <c r="K6" s="55" t="s">
        <v>489</v>
      </c>
      <c r="L6" s="55" t="s">
        <v>489</v>
      </c>
      <c r="M6" s="88" t="s">
        <v>489</v>
      </c>
      <c r="N6" s="55" t="s">
        <v>489</v>
      </c>
    </row>
    <row r="7" spans="1:16" ht="25.5" customHeight="1" x14ac:dyDescent="0.25">
      <c r="A7" s="291"/>
      <c r="B7" s="101">
        <v>2023</v>
      </c>
      <c r="C7" s="55">
        <v>39.799999999999997</v>
      </c>
      <c r="D7" s="55"/>
      <c r="E7" s="55"/>
      <c r="F7" s="55"/>
      <c r="G7" s="55"/>
      <c r="H7" s="55"/>
      <c r="I7" s="55"/>
      <c r="J7" s="55"/>
      <c r="K7" s="55"/>
      <c r="L7" s="55"/>
      <c r="M7" s="88"/>
      <c r="N7" s="55"/>
    </row>
    <row r="8" spans="1:16" ht="25.5" customHeight="1" x14ac:dyDescent="0.25">
      <c r="A8" s="291"/>
      <c r="B8" s="101" t="s">
        <v>436</v>
      </c>
      <c r="C8" s="105">
        <f>ROUND(C7/C6-100%,3)</f>
        <v>2.8000000000000001E-2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6" ht="25.5" customHeight="1" x14ac:dyDescent="0.25">
      <c r="A9" s="291"/>
      <c r="B9" s="101" t="s">
        <v>37</v>
      </c>
      <c r="C9" s="105" t="s">
        <v>489</v>
      </c>
      <c r="D9" s="105" t="s">
        <v>489</v>
      </c>
      <c r="E9" s="105" t="s">
        <v>489</v>
      </c>
      <c r="F9" s="105" t="s">
        <v>489</v>
      </c>
      <c r="G9" s="105" t="s">
        <v>489</v>
      </c>
      <c r="H9" s="105" t="s">
        <v>489</v>
      </c>
      <c r="I9" s="105" t="s">
        <v>489</v>
      </c>
      <c r="J9" s="105" t="s">
        <v>489</v>
      </c>
      <c r="K9" s="105" t="s">
        <v>489</v>
      </c>
      <c r="L9" s="105" t="s">
        <v>489</v>
      </c>
      <c r="M9" s="105" t="s">
        <v>489</v>
      </c>
      <c r="N9" s="105" t="s">
        <v>489</v>
      </c>
    </row>
    <row r="10" spans="1:16" ht="25.5" customHeight="1" x14ac:dyDescent="0.25">
      <c r="A10" s="291" t="s">
        <v>280</v>
      </c>
      <c r="B10" s="101">
        <v>2020</v>
      </c>
      <c r="C10" s="55" t="s">
        <v>489</v>
      </c>
      <c r="D10" s="55" t="s">
        <v>489</v>
      </c>
      <c r="E10" s="55" t="s">
        <v>489</v>
      </c>
      <c r="F10" s="55" t="s">
        <v>489</v>
      </c>
      <c r="G10" s="55" t="s">
        <v>489</v>
      </c>
      <c r="H10" s="55" t="s">
        <v>489</v>
      </c>
      <c r="I10" s="55" t="s">
        <v>489</v>
      </c>
      <c r="J10" s="55" t="s">
        <v>489</v>
      </c>
      <c r="K10" s="55" t="s">
        <v>489</v>
      </c>
      <c r="L10" s="55" t="s">
        <v>489</v>
      </c>
      <c r="M10" s="55" t="s">
        <v>489</v>
      </c>
      <c r="N10" s="55" t="s">
        <v>489</v>
      </c>
    </row>
    <row r="11" spans="1:16" ht="25.5" customHeight="1" x14ac:dyDescent="0.25">
      <c r="A11" s="291"/>
      <c r="B11" s="101">
        <v>2021</v>
      </c>
      <c r="C11" s="55" t="s">
        <v>489</v>
      </c>
      <c r="D11" s="55" t="s">
        <v>489</v>
      </c>
      <c r="E11" s="55" t="s">
        <v>489</v>
      </c>
      <c r="F11" s="55" t="s">
        <v>489</v>
      </c>
      <c r="G11" s="55" t="s">
        <v>489</v>
      </c>
      <c r="H11" s="55" t="s">
        <v>489</v>
      </c>
      <c r="I11" s="55" t="s">
        <v>489</v>
      </c>
      <c r="J11" s="55" t="s">
        <v>489</v>
      </c>
      <c r="K11" s="55" t="s">
        <v>489</v>
      </c>
      <c r="L11" s="55" t="s">
        <v>489</v>
      </c>
      <c r="M11" s="55" t="s">
        <v>489</v>
      </c>
      <c r="N11" s="55" t="s">
        <v>489</v>
      </c>
    </row>
    <row r="12" spans="1:16" ht="25.5" customHeight="1" x14ac:dyDescent="0.25">
      <c r="A12" s="291"/>
      <c r="B12" s="101">
        <v>2022</v>
      </c>
      <c r="C12" s="55">
        <v>43.5</v>
      </c>
      <c r="D12" s="55">
        <v>42.7</v>
      </c>
      <c r="E12" s="55">
        <v>43.2</v>
      </c>
      <c r="F12" s="55" t="s">
        <v>489</v>
      </c>
      <c r="G12" s="55" t="s">
        <v>489</v>
      </c>
      <c r="H12" s="55" t="s">
        <v>489</v>
      </c>
      <c r="I12" s="55" t="s">
        <v>489</v>
      </c>
      <c r="J12" s="55" t="s">
        <v>489</v>
      </c>
      <c r="K12" s="55" t="s">
        <v>489</v>
      </c>
      <c r="L12" s="55" t="s">
        <v>489</v>
      </c>
      <c r="M12" s="88" t="s">
        <v>489</v>
      </c>
      <c r="N12" s="55" t="s">
        <v>489</v>
      </c>
    </row>
    <row r="13" spans="1:16" ht="25.5" customHeight="1" x14ac:dyDescent="0.25">
      <c r="A13" s="291"/>
      <c r="B13" s="101">
        <v>2023</v>
      </c>
      <c r="C13" s="55">
        <v>44</v>
      </c>
      <c r="D13" s="55"/>
      <c r="E13" s="55"/>
      <c r="F13" s="55"/>
      <c r="G13" s="55"/>
      <c r="H13" s="55"/>
      <c r="I13" s="55"/>
      <c r="J13" s="55"/>
      <c r="K13" s="55"/>
      <c r="L13" s="55"/>
      <c r="M13" s="88"/>
      <c r="N13" s="55"/>
    </row>
    <row r="14" spans="1:16" ht="25.5" customHeight="1" x14ac:dyDescent="0.25">
      <c r="A14" s="291"/>
      <c r="B14" s="101" t="s">
        <v>436</v>
      </c>
      <c r="C14" s="105">
        <f>ROUND(C13/C12-100%,3)</f>
        <v>1.0999999999999999E-2</v>
      </c>
      <c r="D14" s="55"/>
      <c r="E14" s="55"/>
      <c r="F14" s="55"/>
      <c r="G14" s="55"/>
      <c r="H14" s="55"/>
      <c r="I14" s="55"/>
      <c r="J14" s="55"/>
      <c r="K14" s="55"/>
      <c r="L14" s="55"/>
      <c r="M14" s="88"/>
      <c r="N14" s="55"/>
    </row>
    <row r="15" spans="1:16" ht="25.5" customHeight="1" x14ac:dyDescent="0.25">
      <c r="A15" s="291"/>
      <c r="B15" s="101" t="s">
        <v>37</v>
      </c>
      <c r="C15" s="105" t="s">
        <v>489</v>
      </c>
      <c r="D15" s="105" t="s">
        <v>489</v>
      </c>
      <c r="E15" s="105" t="s">
        <v>489</v>
      </c>
      <c r="F15" s="105" t="s">
        <v>489</v>
      </c>
      <c r="G15" s="105" t="s">
        <v>489</v>
      </c>
      <c r="H15" s="105" t="s">
        <v>489</v>
      </c>
      <c r="I15" s="105" t="s">
        <v>489</v>
      </c>
      <c r="J15" s="105" t="s">
        <v>489</v>
      </c>
      <c r="K15" s="105" t="s">
        <v>489</v>
      </c>
      <c r="L15" s="105" t="s">
        <v>489</v>
      </c>
      <c r="M15" s="105" t="s">
        <v>489</v>
      </c>
      <c r="N15" s="105" t="s">
        <v>489</v>
      </c>
    </row>
    <row r="18" spans="1:14" ht="31.5" customHeight="1" x14ac:dyDescent="0.25">
      <c r="A18" s="149"/>
      <c r="B18" s="278" t="s">
        <v>420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</row>
  </sheetData>
  <mergeCells count="4">
    <mergeCell ref="A1:N1"/>
    <mergeCell ref="A4:A9"/>
    <mergeCell ref="A10:A15"/>
    <mergeCell ref="B18:N18"/>
  </mergeCells>
  <conditionalFormatting sqref="C8:N9">
    <cfRule type="cellIs" dxfId="293" priority="7" operator="equal">
      <formula>0</formula>
    </cfRule>
  </conditionalFormatting>
  <conditionalFormatting sqref="C15:N15">
    <cfRule type="cellIs" dxfId="292" priority="4" operator="equal">
      <formula>0</formula>
    </cfRule>
  </conditionalFormatting>
  <conditionalFormatting sqref="C14">
    <cfRule type="cellIs" dxfId="291" priority="1" operator="equal">
      <formula>0</formula>
    </cfRule>
  </conditionalFormatting>
  <hyperlinks>
    <hyperlink ref="P1" location="Навигация!A1" display="Навигация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4094E23-135F-4822-9843-2D44C332EDB0}">
            <xm:f>NOT(ISERROR(SEARCH("+",C8)))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E50D8624-552B-48E8-8E89-28BAC7D783BC}">
            <xm:f>NOT(ISERROR(SEARCH("-",C8)))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C8:N9</xm:sqref>
        </x14:conditionalFormatting>
        <x14:conditionalFormatting xmlns:xm="http://schemas.microsoft.com/office/excel/2006/main">
          <x14:cfRule type="containsText" priority="5" operator="containsText" id="{63B473FF-118A-442C-B699-EBCC9F32A371}">
            <xm:f>NOT(ISERROR(SEARCH("+",C15)))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8C88F7B2-FAE2-402C-8B85-55301D0104CB}">
            <xm:f>NOT(ISERROR(SEARCH("-",C15)))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C15:N15</xm:sqref>
        </x14:conditionalFormatting>
        <x14:conditionalFormatting xmlns:xm="http://schemas.microsoft.com/office/excel/2006/main">
          <x14:cfRule type="containsText" priority="2" operator="containsText" id="{43D5DA4E-106C-4B8E-925F-78DBBEF4EFDD}">
            <xm:f>NOT(ISERROR(SEARCH("+",C14)))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" operator="containsText" id="{F60379A6-7A28-4215-8191-5664A53130D8}">
            <xm:f>NOT(ISERROR(SEARCH("-",C14)))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C14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zoomScale="90" zoomScaleNormal="90" workbookViewId="0">
      <selection activeCell="N27" sqref="N27"/>
    </sheetView>
  </sheetViews>
  <sheetFormatPr defaultRowHeight="15" x14ac:dyDescent="0.25"/>
  <cols>
    <col min="1" max="1" width="46" customWidth="1"/>
  </cols>
  <sheetData>
    <row r="1" spans="1:27" ht="21" customHeight="1" x14ac:dyDescent="0.25">
      <c r="A1" s="281" t="s">
        <v>339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AA1" s="44" t="s">
        <v>0</v>
      </c>
    </row>
    <row r="3" spans="1:27" ht="24" customHeight="1" x14ac:dyDescent="0.25">
      <c r="A3" s="295" t="s">
        <v>367</v>
      </c>
      <c r="B3" s="294" t="s">
        <v>281</v>
      </c>
      <c r="C3" s="294"/>
      <c r="D3" s="294" t="s">
        <v>282</v>
      </c>
      <c r="E3" s="294"/>
      <c r="F3" s="294" t="s">
        <v>283</v>
      </c>
      <c r="G3" s="294"/>
      <c r="H3" s="294" t="s">
        <v>284</v>
      </c>
      <c r="I3" s="294"/>
      <c r="J3" s="294" t="s">
        <v>285</v>
      </c>
      <c r="K3" s="294"/>
      <c r="L3" s="294" t="s">
        <v>286</v>
      </c>
      <c r="M3" s="294"/>
      <c r="N3" s="294" t="s">
        <v>287</v>
      </c>
      <c r="O3" s="294"/>
      <c r="P3" s="294" t="s">
        <v>288</v>
      </c>
      <c r="Q3" s="294"/>
      <c r="R3" s="294" t="s">
        <v>289</v>
      </c>
      <c r="S3" s="294"/>
      <c r="T3" s="294" t="s">
        <v>290</v>
      </c>
      <c r="U3" s="294"/>
      <c r="V3" s="294" t="s">
        <v>291</v>
      </c>
      <c r="W3" s="294"/>
      <c r="X3" s="294" t="s">
        <v>292</v>
      </c>
      <c r="Y3" s="294"/>
    </row>
    <row r="4" spans="1:27" ht="24" customHeight="1" x14ac:dyDescent="0.25">
      <c r="A4" s="296"/>
      <c r="B4" s="89">
        <v>2022</v>
      </c>
      <c r="C4" s="89">
        <v>2023</v>
      </c>
      <c r="D4" s="89">
        <v>2022</v>
      </c>
      <c r="E4" s="89">
        <v>2023</v>
      </c>
      <c r="F4" s="89">
        <v>2022</v>
      </c>
      <c r="G4" s="89">
        <v>2023</v>
      </c>
      <c r="H4" s="89">
        <v>2022</v>
      </c>
      <c r="I4" s="89">
        <v>2023</v>
      </c>
      <c r="J4" s="89">
        <v>2022</v>
      </c>
      <c r="K4" s="89">
        <v>2023</v>
      </c>
      <c r="L4" s="89">
        <v>2022</v>
      </c>
      <c r="M4" s="89">
        <v>2023</v>
      </c>
      <c r="N4" s="89">
        <v>2022</v>
      </c>
      <c r="O4" s="89">
        <v>2023</v>
      </c>
      <c r="P4" s="89">
        <v>2022</v>
      </c>
      <c r="Q4" s="89">
        <v>2023</v>
      </c>
      <c r="R4" s="89">
        <v>2022</v>
      </c>
      <c r="S4" s="89">
        <v>2023</v>
      </c>
      <c r="T4" s="89">
        <v>2022</v>
      </c>
      <c r="U4" s="89">
        <v>2023</v>
      </c>
      <c r="V4" s="89">
        <v>2022</v>
      </c>
      <c r="W4" s="89">
        <v>2023</v>
      </c>
      <c r="X4" s="89">
        <v>2022</v>
      </c>
      <c r="Y4" s="89">
        <v>2023</v>
      </c>
    </row>
    <row r="5" spans="1:27" ht="24" customHeight="1" x14ac:dyDescent="0.25">
      <c r="A5" s="248" t="s">
        <v>368</v>
      </c>
      <c r="B5" s="10" t="s">
        <v>489</v>
      </c>
      <c r="C5" s="10" t="s">
        <v>489</v>
      </c>
      <c r="D5" s="10" t="s">
        <v>489</v>
      </c>
      <c r="E5" s="10" t="s">
        <v>489</v>
      </c>
      <c r="F5" s="10" t="s">
        <v>489</v>
      </c>
      <c r="G5" s="10"/>
      <c r="H5" s="10" t="s">
        <v>489</v>
      </c>
      <c r="I5" s="10"/>
      <c r="J5" s="10" t="s">
        <v>489</v>
      </c>
      <c r="K5" s="10"/>
      <c r="L5" s="10" t="s">
        <v>489</v>
      </c>
      <c r="M5" s="10"/>
      <c r="N5" s="10" t="s">
        <v>489</v>
      </c>
      <c r="O5" s="10"/>
      <c r="P5" s="10" t="s">
        <v>489</v>
      </c>
      <c r="Q5" s="10"/>
      <c r="R5" s="10" t="s">
        <v>489</v>
      </c>
      <c r="S5" s="10"/>
      <c r="T5" s="10">
        <v>20.501878000000001</v>
      </c>
      <c r="U5" s="10"/>
      <c r="V5" s="52">
        <v>20.248816000000001</v>
      </c>
      <c r="W5" s="52"/>
      <c r="X5" s="52">
        <v>20.500171000000002</v>
      </c>
      <c r="Y5" s="52"/>
    </row>
    <row r="6" spans="1:27" ht="24" customHeight="1" x14ac:dyDescent="0.25">
      <c r="A6" s="227" t="s">
        <v>445</v>
      </c>
      <c r="B6" s="297" t="s">
        <v>489</v>
      </c>
      <c r="C6" s="298"/>
      <c r="D6" s="297" t="s">
        <v>489</v>
      </c>
      <c r="E6" s="298"/>
      <c r="F6" s="297" t="str">
        <f t="shared" ref="F6" si="0">IF(G5="","",ROUND(G5/F5-100%,3))</f>
        <v/>
      </c>
      <c r="G6" s="298"/>
      <c r="H6" s="297" t="str">
        <f t="shared" ref="H6" si="1">IF(I5="","",ROUND(I5/H5-100%,3))</f>
        <v/>
      </c>
      <c r="I6" s="298"/>
      <c r="J6" s="297" t="str">
        <f t="shared" ref="J6" si="2">IF(K5="","",ROUND(K5/J5-100%,3))</f>
        <v/>
      </c>
      <c r="K6" s="298"/>
      <c r="L6" s="297" t="str">
        <f t="shared" ref="L6" si="3">IF(M5="","",ROUND(M5/L5-100%,3))</f>
        <v/>
      </c>
      <c r="M6" s="298"/>
      <c r="N6" s="297" t="str">
        <f t="shared" ref="N6" si="4">IF(O5="","",ROUND(O5/N5-100%,3))</f>
        <v/>
      </c>
      <c r="O6" s="298"/>
      <c r="P6" s="297" t="str">
        <f t="shared" ref="P6" si="5">IF(Q5="","",ROUND(Q5/P5-100%,3))</f>
        <v/>
      </c>
      <c r="Q6" s="298"/>
      <c r="R6" s="297" t="str">
        <f t="shared" ref="R6" si="6">IF(S5="","",ROUND(S5/R5-100%,3))</f>
        <v/>
      </c>
      <c r="S6" s="298"/>
      <c r="T6" s="297" t="str">
        <f t="shared" ref="T6" si="7">IF(U5="","",ROUND(U5/T5-100%,3))</f>
        <v/>
      </c>
      <c r="U6" s="298"/>
      <c r="V6" s="297" t="str">
        <f t="shared" ref="V6" si="8">IF(W5="","",ROUND(W5/V5-100%,3))</f>
        <v/>
      </c>
      <c r="W6" s="298"/>
      <c r="X6" s="297" t="str">
        <f t="shared" ref="X6" si="9">IF(Y5="","",ROUND(Y5/X5-100%,3))</f>
        <v/>
      </c>
      <c r="Y6" s="298"/>
    </row>
    <row r="7" spans="1:27" x14ac:dyDescent="0.25">
      <c r="A7" s="8"/>
    </row>
    <row r="8" spans="1:27" x14ac:dyDescent="0.25">
      <c r="A8" s="8"/>
    </row>
    <row r="9" spans="1:27" s="18" customFormat="1" ht="24" customHeight="1" x14ac:dyDescent="0.25">
      <c r="A9" s="295" t="s">
        <v>367</v>
      </c>
      <c r="B9" s="294" t="s">
        <v>281</v>
      </c>
      <c r="C9" s="294"/>
      <c r="D9" s="294" t="s">
        <v>282</v>
      </c>
      <c r="E9" s="294"/>
      <c r="F9" s="294" t="s">
        <v>283</v>
      </c>
      <c r="G9" s="294"/>
      <c r="H9" s="294" t="s">
        <v>284</v>
      </c>
      <c r="I9" s="294"/>
      <c r="J9" s="294" t="s">
        <v>285</v>
      </c>
      <c r="K9" s="294"/>
      <c r="L9" s="294" t="s">
        <v>286</v>
      </c>
      <c r="M9" s="294"/>
      <c r="N9" s="294" t="s">
        <v>287</v>
      </c>
      <c r="O9" s="294"/>
      <c r="P9" s="294" t="s">
        <v>288</v>
      </c>
      <c r="Q9" s="294"/>
      <c r="R9" s="294" t="s">
        <v>289</v>
      </c>
      <c r="S9" s="294"/>
      <c r="T9" s="294" t="s">
        <v>290</v>
      </c>
      <c r="U9" s="294"/>
      <c r="V9" s="294" t="s">
        <v>291</v>
      </c>
      <c r="W9" s="294"/>
      <c r="X9" s="294" t="s">
        <v>292</v>
      </c>
      <c r="Y9" s="294"/>
    </row>
    <row r="10" spans="1:27" s="18" customFormat="1" ht="24" customHeight="1" x14ac:dyDescent="0.25">
      <c r="A10" s="296"/>
      <c r="B10" s="89">
        <v>2021</v>
      </c>
      <c r="C10" s="89">
        <v>2022</v>
      </c>
      <c r="D10" s="89">
        <v>2021</v>
      </c>
      <c r="E10" s="89">
        <v>2022</v>
      </c>
      <c r="F10" s="89">
        <v>2021</v>
      </c>
      <c r="G10" s="89">
        <v>2022</v>
      </c>
      <c r="H10" s="89">
        <v>2021</v>
      </c>
      <c r="I10" s="89">
        <v>2022</v>
      </c>
      <c r="J10" s="89">
        <v>2021</v>
      </c>
      <c r="K10" s="89">
        <v>2022</v>
      </c>
      <c r="L10" s="89">
        <v>2021</v>
      </c>
      <c r="M10" s="89">
        <v>2022</v>
      </c>
      <c r="N10" s="89">
        <v>2021</v>
      </c>
      <c r="O10" s="89">
        <v>2022</v>
      </c>
      <c r="P10" s="89">
        <v>2021</v>
      </c>
      <c r="Q10" s="89">
        <v>2022</v>
      </c>
      <c r="R10" s="89">
        <v>2021</v>
      </c>
      <c r="S10" s="89">
        <v>2022</v>
      </c>
      <c r="T10" s="89">
        <v>2021</v>
      </c>
      <c r="U10" s="89">
        <v>2022</v>
      </c>
      <c r="V10" s="89">
        <v>2021</v>
      </c>
      <c r="W10" s="89">
        <v>2022</v>
      </c>
      <c r="X10" s="89">
        <v>2021</v>
      </c>
      <c r="Y10" s="89">
        <v>2022</v>
      </c>
    </row>
    <row r="11" spans="1:27" s="18" customFormat="1" ht="24" customHeight="1" x14ac:dyDescent="0.25">
      <c r="A11" s="248" t="s">
        <v>368</v>
      </c>
      <c r="B11" s="10" t="s">
        <v>489</v>
      </c>
      <c r="C11" s="10" t="s">
        <v>489</v>
      </c>
      <c r="D11" s="10" t="s">
        <v>489</v>
      </c>
      <c r="E11" s="10" t="s">
        <v>489</v>
      </c>
      <c r="F11" s="10" t="s">
        <v>489</v>
      </c>
      <c r="G11" s="10" t="s">
        <v>489</v>
      </c>
      <c r="H11" s="10" t="s">
        <v>489</v>
      </c>
      <c r="I11" s="10" t="s">
        <v>489</v>
      </c>
      <c r="J11" s="10" t="s">
        <v>489</v>
      </c>
      <c r="K11" s="10" t="s">
        <v>489</v>
      </c>
      <c r="L11" s="10" t="s">
        <v>489</v>
      </c>
      <c r="M11" s="10" t="s">
        <v>489</v>
      </c>
      <c r="N11" s="10" t="s">
        <v>489</v>
      </c>
      <c r="O11" s="10" t="s">
        <v>489</v>
      </c>
      <c r="P11" s="10" t="s">
        <v>489</v>
      </c>
      <c r="Q11" s="10" t="s">
        <v>489</v>
      </c>
      <c r="R11" s="10" t="s">
        <v>489</v>
      </c>
      <c r="S11" s="10" t="s">
        <v>489</v>
      </c>
      <c r="T11" s="10">
        <v>18.806906000000001</v>
      </c>
      <c r="U11" s="10">
        <v>20.501878000000001</v>
      </c>
      <c r="V11" s="10">
        <v>17.48657</v>
      </c>
      <c r="W11" s="52">
        <v>20.248816000000001</v>
      </c>
      <c r="X11" s="10">
        <v>17.735436</v>
      </c>
      <c r="Y11" s="52">
        <v>20.500171000000002</v>
      </c>
    </row>
    <row r="12" spans="1:27" s="18" customFormat="1" ht="24" customHeight="1" x14ac:dyDescent="0.25">
      <c r="A12" s="227" t="s">
        <v>369</v>
      </c>
      <c r="B12" s="292" t="s">
        <v>489</v>
      </c>
      <c r="C12" s="293"/>
      <c r="D12" s="292" t="s">
        <v>489</v>
      </c>
      <c r="E12" s="293"/>
      <c r="F12" s="292" t="s">
        <v>489</v>
      </c>
      <c r="G12" s="293"/>
      <c r="H12" s="292" t="s">
        <v>489</v>
      </c>
      <c r="I12" s="293"/>
      <c r="J12" s="292" t="s">
        <v>489</v>
      </c>
      <c r="K12" s="293"/>
      <c r="L12" s="292" t="s">
        <v>489</v>
      </c>
      <c r="M12" s="293"/>
      <c r="N12" s="292" t="s">
        <v>489</v>
      </c>
      <c r="O12" s="293"/>
      <c r="P12" s="292" t="s">
        <v>489</v>
      </c>
      <c r="Q12" s="293"/>
      <c r="R12" s="292" t="s">
        <v>489</v>
      </c>
      <c r="S12" s="293"/>
      <c r="T12" s="292">
        <f t="shared" ref="T12" si="10">IF(U11="","",ROUND(U11/T11-100%,3))</f>
        <v>0.09</v>
      </c>
      <c r="U12" s="293"/>
      <c r="V12" s="292">
        <f t="shared" ref="V12" si="11">IF(W11="","",ROUND(W11/V11-100%,3))</f>
        <v>0.158</v>
      </c>
      <c r="W12" s="293"/>
      <c r="X12" s="292">
        <f t="shared" ref="X12" si="12">IF(Y11="","",ROUND(Y11/X11-100%,3))</f>
        <v>0.156</v>
      </c>
      <c r="Y12" s="293"/>
    </row>
    <row r="15" spans="1:27" ht="31.5" customHeight="1" x14ac:dyDescent="0.25">
      <c r="A15" s="149"/>
      <c r="B15" s="278" t="s">
        <v>419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</row>
  </sheetData>
  <mergeCells count="52">
    <mergeCell ref="V6:W6"/>
    <mergeCell ref="X6:Y6"/>
    <mergeCell ref="L6:M6"/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P3:Q3"/>
    <mergeCell ref="R3:S3"/>
    <mergeCell ref="T3:U3"/>
    <mergeCell ref="V3:W3"/>
    <mergeCell ref="X3:Y3"/>
    <mergeCell ref="F3:G3"/>
    <mergeCell ref="H3:I3"/>
    <mergeCell ref="J3:K3"/>
    <mergeCell ref="L3:M3"/>
    <mergeCell ref="N3:O3"/>
    <mergeCell ref="A1:Y1"/>
    <mergeCell ref="L9:M9"/>
    <mergeCell ref="N9:O9"/>
    <mergeCell ref="P9:Q9"/>
    <mergeCell ref="R9:S9"/>
    <mergeCell ref="A9:A10"/>
    <mergeCell ref="B9:C9"/>
    <mergeCell ref="D9:E9"/>
    <mergeCell ref="F9:G9"/>
    <mergeCell ref="H9:I9"/>
    <mergeCell ref="T9:U9"/>
    <mergeCell ref="V9:W9"/>
    <mergeCell ref="X9:Y9"/>
    <mergeCell ref="A3:A4"/>
    <mergeCell ref="B3:C3"/>
    <mergeCell ref="D3:E3"/>
    <mergeCell ref="B15:N15"/>
    <mergeCell ref="V12:W12"/>
    <mergeCell ref="X12:Y12"/>
    <mergeCell ref="J9:K9"/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</mergeCells>
  <phoneticPr fontId="24" type="noConversion"/>
  <conditionalFormatting sqref="B12">
    <cfRule type="cellIs" dxfId="284" priority="7" operator="greaterThan">
      <formula>0</formula>
    </cfRule>
  </conditionalFormatting>
  <conditionalFormatting sqref="D12 F12 H12 J12 L12 N12 P12 R12 T12 V12 X12">
    <cfRule type="cellIs" dxfId="283" priority="5" operator="greaterThan">
      <formula>0</formula>
    </cfRule>
  </conditionalFormatting>
  <conditionalFormatting sqref="B6">
    <cfRule type="cellIs" dxfId="282" priority="3" operator="greaterThan">
      <formula>0</formula>
    </cfRule>
  </conditionalFormatting>
  <conditionalFormatting sqref="D6 F6 H6 J6 L6 N6 P6 R6 T6 V6 X6">
    <cfRule type="cellIs" dxfId="281" priority="1" operator="greaterThan">
      <formula>0</formula>
    </cfRule>
  </conditionalFormatting>
  <hyperlinks>
    <hyperlink ref="AA1" location="Навигация!A1" display="Навигация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019E877D-88FA-4B9B-B6A2-02DE13E6016F}">
            <xm:f>NOT(ISERROR(SEARCH("-",B12)))</xm:f>
            <xm:f>"-"</xm:f>
            <x14:dxf>
              <font>
                <color theme="9" tint="-0.24994659260841701"/>
              </font>
              <fill>
                <patternFill patternType="solid">
                  <bgColor theme="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ontainsText" priority="6" operator="containsText" id="{6FBF2383-0EF0-4151-B7E6-69460E621802}">
            <xm:f>NOT(ISERROR(SEARCH("-",D12)))</xm:f>
            <xm:f>"-"</xm:f>
            <x14:dxf>
              <font>
                <color theme="9" tint="-0.24994659260841701"/>
              </font>
              <fill>
                <patternFill patternType="solid">
                  <bgColor theme="0"/>
                </patternFill>
              </fill>
            </x14:dxf>
          </x14:cfRule>
          <xm:sqref>D12 F12 H12 J12 L12 N12 P12 R12 T12 V12 X12</xm:sqref>
        </x14:conditionalFormatting>
        <x14:conditionalFormatting xmlns:xm="http://schemas.microsoft.com/office/excel/2006/main">
          <x14:cfRule type="containsText" priority="4" operator="containsText" id="{3710ACF3-F61D-4F85-90D8-46CF87F816F1}">
            <xm:f>NOT(ISERROR(SEARCH("-",B6)))</xm:f>
            <xm:f>"-"</xm:f>
            <x14:dxf>
              <font>
                <color theme="9" tint="-0.24994659260841701"/>
              </font>
              <fill>
                <patternFill patternType="solid">
                  <bgColor theme="0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containsText" priority="2" operator="containsText" id="{13C5973A-7C7D-4DD7-91BB-41014AAFCCFA}">
            <xm:f>NOT(ISERROR(SEARCH("-",D6)))</xm:f>
            <xm:f>"-"</xm:f>
            <x14:dxf>
              <font>
                <color theme="9" tint="-0.24994659260841701"/>
              </font>
              <fill>
                <patternFill patternType="solid">
                  <bgColor theme="0"/>
                </patternFill>
              </fill>
            </x14:dxf>
          </x14:cfRule>
          <xm:sqref>D6 F6 H6 J6 L6 N6 P6 R6 T6 V6 X6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showGridLines="0" workbookViewId="0">
      <selection activeCell="U7" sqref="U7"/>
    </sheetView>
  </sheetViews>
  <sheetFormatPr defaultRowHeight="15" x14ac:dyDescent="0.25"/>
  <cols>
    <col min="1" max="1" width="34" customWidth="1"/>
    <col min="2" max="2" width="32.140625" customWidth="1"/>
    <col min="14" max="14" width="11.42578125" customWidth="1"/>
    <col min="15" max="16" width="10.28515625" customWidth="1"/>
    <col min="17" max="17" width="10.28515625" hidden="1" customWidth="1"/>
    <col min="18" max="18" width="9.140625" hidden="1" customWidth="1"/>
    <col min="19" max="19" width="11.140625" customWidth="1"/>
  </cols>
  <sheetData>
    <row r="1" spans="1:21" ht="18" customHeight="1" x14ac:dyDescent="0.25">
      <c r="A1" s="281" t="s">
        <v>440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U1" s="27" t="s">
        <v>0</v>
      </c>
    </row>
    <row r="2" spans="1:21" ht="18.75" x14ac:dyDescent="0.3">
      <c r="A2" s="28"/>
    </row>
    <row r="3" spans="1:21" ht="29.25" thickBot="1" x14ac:dyDescent="0.3">
      <c r="A3" s="102" t="s">
        <v>399</v>
      </c>
      <c r="B3" s="102" t="s">
        <v>400</v>
      </c>
      <c r="C3" s="103">
        <v>44562</v>
      </c>
      <c r="D3" s="103">
        <v>44593</v>
      </c>
      <c r="E3" s="103">
        <v>44621</v>
      </c>
      <c r="F3" s="103">
        <v>44652</v>
      </c>
      <c r="G3" s="103">
        <v>44682</v>
      </c>
      <c r="H3" s="103">
        <v>44713</v>
      </c>
      <c r="I3" s="103">
        <v>44743</v>
      </c>
      <c r="J3" s="103">
        <v>44774</v>
      </c>
      <c r="K3" s="103">
        <v>44805</v>
      </c>
      <c r="L3" s="103">
        <v>44835</v>
      </c>
      <c r="M3" s="103">
        <v>44866</v>
      </c>
      <c r="N3" s="103">
        <v>44896</v>
      </c>
      <c r="O3" s="103">
        <v>44927</v>
      </c>
      <c r="P3" s="103">
        <v>44958</v>
      </c>
      <c r="Q3" s="103"/>
      <c r="R3" s="103"/>
      <c r="S3" s="104" t="str">
        <f>Настройки!$B$1 &amp; " мес (ср.знач)"</f>
        <v>2 мес (ср.знач)</v>
      </c>
    </row>
    <row r="4" spans="1:21" s="18" customFormat="1" ht="18.75" customHeight="1" x14ac:dyDescent="0.25">
      <c r="A4" s="299" t="s">
        <v>34</v>
      </c>
      <c r="B4" s="228" t="s">
        <v>401</v>
      </c>
      <c r="C4" s="249">
        <v>2242</v>
      </c>
      <c r="D4" s="249">
        <v>2114</v>
      </c>
      <c r="E4" s="249">
        <v>2111</v>
      </c>
      <c r="F4" s="249" t="s">
        <v>489</v>
      </c>
      <c r="G4" s="249" t="s">
        <v>489</v>
      </c>
      <c r="H4" s="249" t="s">
        <v>489</v>
      </c>
      <c r="I4" s="249" t="s">
        <v>489</v>
      </c>
      <c r="J4" s="249" t="s">
        <v>489</v>
      </c>
      <c r="K4" s="249" t="s">
        <v>489</v>
      </c>
      <c r="L4" s="249" t="s">
        <v>489</v>
      </c>
      <c r="M4" s="249" t="s">
        <v>489</v>
      </c>
      <c r="N4" s="249" t="s">
        <v>489</v>
      </c>
      <c r="O4" s="229" t="s">
        <v>489</v>
      </c>
      <c r="P4" s="229" t="s">
        <v>489</v>
      </c>
      <c r="Q4" s="229"/>
      <c r="R4" s="229"/>
      <c r="S4" s="230" t="s">
        <v>489</v>
      </c>
    </row>
    <row r="5" spans="1:21" s="18" customFormat="1" ht="18.75" customHeight="1" x14ac:dyDescent="0.25">
      <c r="A5" s="300"/>
      <c r="B5" s="20" t="s">
        <v>402</v>
      </c>
      <c r="C5" s="10"/>
      <c r="D5" s="105">
        <f>IF(D4="","",ROUND(D4/C4-100%,3))</f>
        <v>-5.7000000000000002E-2</v>
      </c>
      <c r="E5" s="105">
        <f t="shared" ref="E5" si="0">IF(E4="","",ROUND(E4/D4-100%,3))</f>
        <v>-1E-3</v>
      </c>
      <c r="F5" s="105" t="s">
        <v>489</v>
      </c>
      <c r="G5" s="105" t="s">
        <v>489</v>
      </c>
      <c r="H5" s="105" t="s">
        <v>489</v>
      </c>
      <c r="I5" s="105" t="s">
        <v>489</v>
      </c>
      <c r="J5" s="105" t="s">
        <v>489</v>
      </c>
      <c r="K5" s="105" t="s">
        <v>489</v>
      </c>
      <c r="L5" s="105" t="s">
        <v>489</v>
      </c>
      <c r="M5" s="105" t="s">
        <v>489</v>
      </c>
      <c r="N5" s="105" t="s">
        <v>489</v>
      </c>
      <c r="O5" s="105" t="s">
        <v>489</v>
      </c>
      <c r="P5" s="105" t="s">
        <v>489</v>
      </c>
      <c r="Q5" s="105"/>
      <c r="R5" s="105" t="str">
        <f t="shared" ref="R5" si="1">IF(R4="","",ROUND(R4/O4-100%,3))</f>
        <v/>
      </c>
      <c r="S5" s="106"/>
    </row>
    <row r="6" spans="1:21" s="18" customFormat="1" ht="18.75" customHeight="1" x14ac:dyDescent="0.25">
      <c r="A6" s="300"/>
      <c r="B6" s="107" t="s">
        <v>403</v>
      </c>
      <c r="C6" s="108">
        <v>6.4977619999999998</v>
      </c>
      <c r="D6" s="108">
        <v>6.4630349999999996</v>
      </c>
      <c r="E6" s="108">
        <v>6.7185540000000001</v>
      </c>
      <c r="F6" s="108" t="s">
        <v>489</v>
      </c>
      <c r="G6" s="108" t="s">
        <v>489</v>
      </c>
      <c r="H6" s="108" t="s">
        <v>489</v>
      </c>
      <c r="I6" s="108" t="s">
        <v>489</v>
      </c>
      <c r="J6" s="108" t="s">
        <v>489</v>
      </c>
      <c r="K6" s="108" t="s">
        <v>489</v>
      </c>
      <c r="L6" s="108" t="s">
        <v>489</v>
      </c>
      <c r="M6" s="108" t="s">
        <v>489</v>
      </c>
      <c r="N6" s="108" t="s">
        <v>489</v>
      </c>
      <c r="O6" s="108" t="s">
        <v>489</v>
      </c>
      <c r="P6" s="108" t="s">
        <v>489</v>
      </c>
      <c r="Q6" s="108"/>
      <c r="R6" s="108"/>
      <c r="S6" s="109" t="s">
        <v>489</v>
      </c>
    </row>
    <row r="7" spans="1:21" s="18" customFormat="1" ht="18.75" customHeight="1" thickBot="1" x14ac:dyDescent="0.3">
      <c r="A7" s="301"/>
      <c r="B7" s="100" t="s">
        <v>402</v>
      </c>
      <c r="C7" s="64"/>
      <c r="D7" s="110">
        <f>IF(D6="","",ROUND(D6/C6-100%,3))</f>
        <v>-5.0000000000000001E-3</v>
      </c>
      <c r="E7" s="110">
        <f t="shared" ref="E7" si="2">IF(E6="","",ROUND(E6/D6-100%,3))</f>
        <v>0.04</v>
      </c>
      <c r="F7" s="110" t="s">
        <v>489</v>
      </c>
      <c r="G7" s="110" t="s">
        <v>489</v>
      </c>
      <c r="H7" s="110" t="s">
        <v>489</v>
      </c>
      <c r="I7" s="110" t="s">
        <v>489</v>
      </c>
      <c r="J7" s="110" t="s">
        <v>489</v>
      </c>
      <c r="K7" s="110" t="s">
        <v>489</v>
      </c>
      <c r="L7" s="110" t="s">
        <v>489</v>
      </c>
      <c r="M7" s="110" t="s">
        <v>489</v>
      </c>
      <c r="N7" s="110" t="s">
        <v>489</v>
      </c>
      <c r="O7" s="110" t="s">
        <v>489</v>
      </c>
      <c r="P7" s="110" t="s">
        <v>489</v>
      </c>
      <c r="Q7" s="110"/>
      <c r="R7" s="110" t="str">
        <f t="shared" ref="R7" si="3">IF(R6="","",ROUND(R6/O6-100%,3))</f>
        <v/>
      </c>
      <c r="S7" s="111"/>
    </row>
    <row r="8" spans="1:21" s="18" customFormat="1" ht="18.75" customHeight="1" x14ac:dyDescent="0.25">
      <c r="A8" s="299" t="s">
        <v>160</v>
      </c>
      <c r="B8" s="112" t="s">
        <v>401</v>
      </c>
      <c r="C8" s="113">
        <v>1636</v>
      </c>
      <c r="D8" s="113">
        <v>1599</v>
      </c>
      <c r="E8" s="113">
        <v>1633</v>
      </c>
      <c r="F8" s="113" t="s">
        <v>489</v>
      </c>
      <c r="G8" s="113" t="s">
        <v>489</v>
      </c>
      <c r="H8" s="113" t="s">
        <v>489</v>
      </c>
      <c r="I8" s="113" t="s">
        <v>489</v>
      </c>
      <c r="J8" s="113" t="s">
        <v>489</v>
      </c>
      <c r="K8" s="113" t="s">
        <v>489</v>
      </c>
      <c r="L8" s="113" t="s">
        <v>489</v>
      </c>
      <c r="M8" s="113" t="s">
        <v>489</v>
      </c>
      <c r="N8" s="113" t="s">
        <v>489</v>
      </c>
      <c r="O8" s="113" t="s">
        <v>489</v>
      </c>
      <c r="P8" s="113" t="s">
        <v>489</v>
      </c>
      <c r="Q8" s="113"/>
      <c r="R8" s="113"/>
      <c r="S8" s="230" t="s">
        <v>489</v>
      </c>
    </row>
    <row r="9" spans="1:21" s="18" customFormat="1" ht="18.75" customHeight="1" x14ac:dyDescent="0.25">
      <c r="A9" s="300"/>
      <c r="B9" s="20" t="s">
        <v>402</v>
      </c>
      <c r="C9" s="10"/>
      <c r="D9" s="105">
        <f>IF(D8="","",ROUND(D8/C8-100%,3))</f>
        <v>-2.3E-2</v>
      </c>
      <c r="E9" s="105">
        <f t="shared" ref="E9" si="4">IF(E8="","",ROUND(E8/D8-100%,3))</f>
        <v>2.1000000000000001E-2</v>
      </c>
      <c r="F9" s="105" t="s">
        <v>489</v>
      </c>
      <c r="G9" s="105" t="s">
        <v>489</v>
      </c>
      <c r="H9" s="105" t="s">
        <v>489</v>
      </c>
      <c r="I9" s="105" t="s">
        <v>489</v>
      </c>
      <c r="J9" s="105" t="s">
        <v>489</v>
      </c>
      <c r="K9" s="105" t="s">
        <v>489</v>
      </c>
      <c r="L9" s="105" t="s">
        <v>489</v>
      </c>
      <c r="M9" s="105" t="s">
        <v>489</v>
      </c>
      <c r="N9" s="105" t="s">
        <v>489</v>
      </c>
      <c r="O9" s="105" t="s">
        <v>489</v>
      </c>
      <c r="P9" s="105" t="s">
        <v>489</v>
      </c>
      <c r="Q9" s="105"/>
      <c r="R9" s="105" t="str">
        <f t="shared" ref="R9" si="5">IF(R8="","",ROUND(R8/O8-100%,3))</f>
        <v/>
      </c>
      <c r="S9" s="106"/>
    </row>
    <row r="10" spans="1:21" s="18" customFormat="1" ht="18.75" customHeight="1" x14ac:dyDescent="0.25">
      <c r="A10" s="300"/>
      <c r="B10" s="107" t="s">
        <v>403</v>
      </c>
      <c r="C10" s="108">
        <v>5.9419269999999997</v>
      </c>
      <c r="D10" s="108">
        <v>6.314241</v>
      </c>
      <c r="E10" s="108">
        <v>6.2918409999999998</v>
      </c>
      <c r="F10" s="108" t="s">
        <v>489</v>
      </c>
      <c r="G10" s="108" t="s">
        <v>489</v>
      </c>
      <c r="H10" s="108" t="s">
        <v>489</v>
      </c>
      <c r="I10" s="108" t="s">
        <v>489</v>
      </c>
      <c r="J10" s="108" t="s">
        <v>489</v>
      </c>
      <c r="K10" s="108" t="s">
        <v>489</v>
      </c>
      <c r="L10" s="108" t="s">
        <v>489</v>
      </c>
      <c r="M10" s="108" t="s">
        <v>489</v>
      </c>
      <c r="N10" s="108" t="s">
        <v>489</v>
      </c>
      <c r="O10" s="108" t="s">
        <v>489</v>
      </c>
      <c r="P10" s="108" t="s">
        <v>489</v>
      </c>
      <c r="Q10" s="108"/>
      <c r="R10" s="108"/>
      <c r="S10" s="109" t="s">
        <v>489</v>
      </c>
    </row>
    <row r="11" spans="1:21" s="18" customFormat="1" ht="18.75" customHeight="1" thickBot="1" x14ac:dyDescent="0.3">
      <c r="A11" s="301"/>
      <c r="B11" s="100" t="s">
        <v>402</v>
      </c>
      <c r="C11" s="64"/>
      <c r="D11" s="110">
        <f>IF(D10="","",ROUND(D10/C10-100%,3))</f>
        <v>6.3E-2</v>
      </c>
      <c r="E11" s="110">
        <f t="shared" ref="E11" si="6">IF(E10="","",ROUND(E10/D10-100%,3))</f>
        <v>-4.0000000000000001E-3</v>
      </c>
      <c r="F11" s="110" t="s">
        <v>489</v>
      </c>
      <c r="G11" s="110" t="s">
        <v>489</v>
      </c>
      <c r="H11" s="110" t="s">
        <v>489</v>
      </c>
      <c r="I11" s="110" t="s">
        <v>489</v>
      </c>
      <c r="J11" s="110" t="s">
        <v>489</v>
      </c>
      <c r="K11" s="110" t="s">
        <v>489</v>
      </c>
      <c r="L11" s="110" t="s">
        <v>489</v>
      </c>
      <c r="M11" s="110" t="s">
        <v>489</v>
      </c>
      <c r="N11" s="110" t="s">
        <v>489</v>
      </c>
      <c r="O11" s="110" t="s">
        <v>489</v>
      </c>
      <c r="P11" s="110" t="s">
        <v>489</v>
      </c>
      <c r="Q11" s="110"/>
      <c r="R11" s="110" t="str">
        <f t="shared" ref="R11" si="7">IF(R10="","",ROUND(R10/O10-100%,3))</f>
        <v/>
      </c>
      <c r="S11" s="111"/>
    </row>
    <row r="12" spans="1:21" s="18" customFormat="1" ht="18.75" customHeight="1" x14ac:dyDescent="0.25">
      <c r="A12" s="299" t="s">
        <v>3</v>
      </c>
      <c r="B12" s="112" t="s">
        <v>401</v>
      </c>
      <c r="C12" s="113">
        <v>3967</v>
      </c>
      <c r="D12" s="113">
        <v>3991</v>
      </c>
      <c r="E12" s="113">
        <v>4150</v>
      </c>
      <c r="F12" s="113" t="s">
        <v>489</v>
      </c>
      <c r="G12" s="113" t="s">
        <v>489</v>
      </c>
      <c r="H12" s="113" t="s">
        <v>489</v>
      </c>
      <c r="I12" s="113" t="s">
        <v>489</v>
      </c>
      <c r="J12" s="113" t="s">
        <v>489</v>
      </c>
      <c r="K12" s="113" t="s">
        <v>489</v>
      </c>
      <c r="L12" s="113" t="s">
        <v>489</v>
      </c>
      <c r="M12" s="113" t="s">
        <v>489</v>
      </c>
      <c r="N12" s="113" t="s">
        <v>489</v>
      </c>
      <c r="O12" s="113" t="s">
        <v>489</v>
      </c>
      <c r="P12" s="113" t="s">
        <v>489</v>
      </c>
      <c r="Q12" s="113"/>
      <c r="R12" s="158"/>
      <c r="S12" s="230" t="s">
        <v>489</v>
      </c>
    </row>
    <row r="13" spans="1:21" s="18" customFormat="1" ht="18.75" customHeight="1" x14ac:dyDescent="0.25">
      <c r="A13" s="300"/>
      <c r="B13" s="20" t="s">
        <v>402</v>
      </c>
      <c r="C13" s="10"/>
      <c r="D13" s="105">
        <f>IF(D12="","",ROUND(D12/C12-100%,3))</f>
        <v>6.0000000000000001E-3</v>
      </c>
      <c r="E13" s="105">
        <f t="shared" ref="E13" si="8">IF(E12="","",ROUND(E12/D12-100%,3))</f>
        <v>0.04</v>
      </c>
      <c r="F13" s="105" t="s">
        <v>489</v>
      </c>
      <c r="G13" s="105" t="s">
        <v>489</v>
      </c>
      <c r="H13" s="105" t="s">
        <v>489</v>
      </c>
      <c r="I13" s="105" t="s">
        <v>489</v>
      </c>
      <c r="J13" s="105" t="s">
        <v>489</v>
      </c>
      <c r="K13" s="105" t="s">
        <v>489</v>
      </c>
      <c r="L13" s="105" t="s">
        <v>489</v>
      </c>
      <c r="M13" s="105" t="s">
        <v>489</v>
      </c>
      <c r="N13" s="105" t="s">
        <v>489</v>
      </c>
      <c r="O13" s="105" t="s">
        <v>489</v>
      </c>
      <c r="P13" s="105" t="s">
        <v>489</v>
      </c>
      <c r="Q13" s="105"/>
      <c r="R13" s="105" t="str">
        <f t="shared" ref="R13" si="9">IF(R12="","",ROUND(R12/O12-100%,3))</f>
        <v/>
      </c>
      <c r="S13" s="106"/>
    </row>
    <row r="14" spans="1:21" s="18" customFormat="1" ht="18.75" customHeight="1" x14ac:dyDescent="0.25">
      <c r="A14" s="300"/>
      <c r="B14" s="107" t="s">
        <v>403</v>
      </c>
      <c r="C14" s="108">
        <v>7.7773219999999998</v>
      </c>
      <c r="D14" s="108">
        <v>8.2690570000000001</v>
      </c>
      <c r="E14" s="108">
        <v>8.5117589999999996</v>
      </c>
      <c r="F14" s="108" t="s">
        <v>489</v>
      </c>
      <c r="G14" s="108" t="s">
        <v>489</v>
      </c>
      <c r="H14" s="108" t="s">
        <v>489</v>
      </c>
      <c r="I14" s="108" t="s">
        <v>489</v>
      </c>
      <c r="J14" s="108" t="s">
        <v>489</v>
      </c>
      <c r="K14" s="108" t="s">
        <v>489</v>
      </c>
      <c r="L14" s="108" t="s">
        <v>489</v>
      </c>
      <c r="M14" s="108" t="s">
        <v>489</v>
      </c>
      <c r="N14" s="108" t="s">
        <v>489</v>
      </c>
      <c r="O14" s="108" t="s">
        <v>489</v>
      </c>
      <c r="P14" s="108" t="s">
        <v>489</v>
      </c>
      <c r="Q14" s="108"/>
      <c r="R14" s="108"/>
      <c r="S14" s="109" t="s">
        <v>489</v>
      </c>
    </row>
    <row r="15" spans="1:21" s="18" customFormat="1" ht="18.75" customHeight="1" thickBot="1" x14ac:dyDescent="0.3">
      <c r="A15" s="301"/>
      <c r="B15" s="100" t="s">
        <v>402</v>
      </c>
      <c r="C15" s="64"/>
      <c r="D15" s="110">
        <f>IF(D14="","",ROUND(D14/C14-100%,3))</f>
        <v>6.3E-2</v>
      </c>
      <c r="E15" s="110">
        <f t="shared" ref="E15" si="10">IF(E14="","",ROUND(E14/D14-100%,3))</f>
        <v>2.9000000000000001E-2</v>
      </c>
      <c r="F15" s="110" t="s">
        <v>489</v>
      </c>
      <c r="G15" s="110" t="s">
        <v>489</v>
      </c>
      <c r="H15" s="110" t="s">
        <v>489</v>
      </c>
      <c r="I15" s="110" t="s">
        <v>489</v>
      </c>
      <c r="J15" s="110" t="s">
        <v>489</v>
      </c>
      <c r="K15" s="110" t="s">
        <v>489</v>
      </c>
      <c r="L15" s="110" t="s">
        <v>489</v>
      </c>
      <c r="M15" s="110" t="s">
        <v>489</v>
      </c>
      <c r="N15" s="110" t="s">
        <v>489</v>
      </c>
      <c r="O15" s="110" t="s">
        <v>489</v>
      </c>
      <c r="P15" s="110" t="s">
        <v>489</v>
      </c>
      <c r="Q15" s="110"/>
      <c r="R15" s="110" t="str">
        <f t="shared" ref="R15" si="11">IF(R14="","",ROUND(R14/O14-100%,3))</f>
        <v/>
      </c>
      <c r="S15" s="111"/>
    </row>
    <row r="16" spans="1:21" s="18" customFormat="1" ht="18.75" customHeight="1" x14ac:dyDescent="0.25">
      <c r="A16" s="299" t="s">
        <v>116</v>
      </c>
      <c r="B16" s="112" t="s">
        <v>401</v>
      </c>
      <c r="C16" s="113">
        <v>2931</v>
      </c>
      <c r="D16" s="113">
        <v>2777</v>
      </c>
      <c r="E16" s="113">
        <v>2718</v>
      </c>
      <c r="F16" s="113" t="s">
        <v>489</v>
      </c>
      <c r="G16" s="113" t="s">
        <v>489</v>
      </c>
      <c r="H16" s="113" t="s">
        <v>489</v>
      </c>
      <c r="I16" s="113" t="s">
        <v>489</v>
      </c>
      <c r="J16" s="113" t="s">
        <v>489</v>
      </c>
      <c r="K16" s="113" t="s">
        <v>489</v>
      </c>
      <c r="L16" s="113" t="s">
        <v>489</v>
      </c>
      <c r="M16" s="113" t="s">
        <v>489</v>
      </c>
      <c r="N16" s="113" t="s">
        <v>489</v>
      </c>
      <c r="O16" s="113" t="s">
        <v>489</v>
      </c>
      <c r="P16" s="113" t="s">
        <v>489</v>
      </c>
      <c r="Q16" s="113"/>
      <c r="R16" s="158"/>
      <c r="S16" s="230" t="s">
        <v>489</v>
      </c>
    </row>
    <row r="17" spans="1:19" s="18" customFormat="1" ht="18.75" customHeight="1" x14ac:dyDescent="0.25">
      <c r="A17" s="300"/>
      <c r="B17" s="20" t="s">
        <v>402</v>
      </c>
      <c r="C17" s="10"/>
      <c r="D17" s="105">
        <f>IF(D16="","",ROUND(D16/C16-100%,3))</f>
        <v>-5.2999999999999999E-2</v>
      </c>
      <c r="E17" s="105">
        <f t="shared" ref="E17" si="12">IF(E16="","",ROUND(E16/D16-100%,3))</f>
        <v>-2.1000000000000001E-2</v>
      </c>
      <c r="F17" s="105" t="s">
        <v>489</v>
      </c>
      <c r="G17" s="105" t="s">
        <v>489</v>
      </c>
      <c r="H17" s="105" t="s">
        <v>489</v>
      </c>
      <c r="I17" s="105" t="s">
        <v>489</v>
      </c>
      <c r="J17" s="105" t="s">
        <v>489</v>
      </c>
      <c r="K17" s="105" t="s">
        <v>489</v>
      </c>
      <c r="L17" s="105" t="s">
        <v>489</v>
      </c>
      <c r="M17" s="105" t="s">
        <v>489</v>
      </c>
      <c r="N17" s="105" t="s">
        <v>489</v>
      </c>
      <c r="O17" s="105" t="s">
        <v>489</v>
      </c>
      <c r="P17" s="105" t="s">
        <v>489</v>
      </c>
      <c r="Q17" s="105"/>
      <c r="R17" s="105" t="str">
        <f t="shared" ref="R17" si="13">IF(R16="","",ROUND(R16/O16-100%,3))</f>
        <v/>
      </c>
      <c r="S17" s="106"/>
    </row>
    <row r="18" spans="1:19" s="18" customFormat="1" ht="18.75" customHeight="1" x14ac:dyDescent="0.25">
      <c r="A18" s="300"/>
      <c r="B18" s="107" t="s">
        <v>403</v>
      </c>
      <c r="C18" s="108">
        <v>9.1737500000000001</v>
      </c>
      <c r="D18" s="108">
        <v>9.2988119999999999</v>
      </c>
      <c r="E18" s="108">
        <v>8.5645796208341913</v>
      </c>
      <c r="F18" s="108" t="s">
        <v>489</v>
      </c>
      <c r="G18" s="108" t="s">
        <v>489</v>
      </c>
      <c r="H18" s="108" t="s">
        <v>489</v>
      </c>
      <c r="I18" s="108" t="s">
        <v>489</v>
      </c>
      <c r="J18" s="108" t="s">
        <v>489</v>
      </c>
      <c r="K18" s="108" t="s">
        <v>489</v>
      </c>
      <c r="L18" s="108" t="s">
        <v>489</v>
      </c>
      <c r="M18" s="108" t="s">
        <v>489</v>
      </c>
      <c r="N18" s="108" t="s">
        <v>489</v>
      </c>
      <c r="O18" s="108" t="s">
        <v>489</v>
      </c>
      <c r="P18" s="108" t="s">
        <v>489</v>
      </c>
      <c r="Q18" s="108"/>
      <c r="R18" s="108"/>
      <c r="S18" s="109" t="s">
        <v>489</v>
      </c>
    </row>
    <row r="19" spans="1:19" s="18" customFormat="1" ht="18.75" customHeight="1" thickBot="1" x14ac:dyDescent="0.3">
      <c r="A19" s="301"/>
      <c r="B19" s="100" t="s">
        <v>402</v>
      </c>
      <c r="C19" s="64"/>
      <c r="D19" s="110">
        <f>IF(D18="","",ROUND(D18/C18-100%,3))</f>
        <v>1.4E-2</v>
      </c>
      <c r="E19" s="110">
        <f t="shared" ref="E19" si="14">IF(E18="","",ROUND(E18/D18-100%,3))</f>
        <v>-7.9000000000000001E-2</v>
      </c>
      <c r="F19" s="110" t="s">
        <v>489</v>
      </c>
      <c r="G19" s="110" t="s">
        <v>489</v>
      </c>
      <c r="H19" s="110" t="s">
        <v>489</v>
      </c>
      <c r="I19" s="110" t="s">
        <v>489</v>
      </c>
      <c r="J19" s="110" t="s">
        <v>489</v>
      </c>
      <c r="K19" s="110" t="s">
        <v>489</v>
      </c>
      <c r="L19" s="110" t="s">
        <v>489</v>
      </c>
      <c r="M19" s="110" t="s">
        <v>489</v>
      </c>
      <c r="N19" s="110" t="s">
        <v>489</v>
      </c>
      <c r="O19" s="110" t="s">
        <v>489</v>
      </c>
      <c r="P19" s="110" t="s">
        <v>489</v>
      </c>
      <c r="Q19" s="110"/>
      <c r="R19" s="110" t="str">
        <f t="shared" ref="R19" si="15">IF(R18="","",ROUND(R18/O18-100%,3))</f>
        <v/>
      </c>
      <c r="S19" s="111"/>
    </row>
    <row r="20" spans="1:19" s="18" customFormat="1" ht="18.75" customHeight="1" x14ac:dyDescent="0.25">
      <c r="A20" s="299" t="s">
        <v>36</v>
      </c>
      <c r="B20" s="112" t="s">
        <v>401</v>
      </c>
      <c r="C20" s="113">
        <v>1708</v>
      </c>
      <c r="D20" s="113">
        <v>1704</v>
      </c>
      <c r="E20" s="113">
        <v>1764</v>
      </c>
      <c r="F20" s="113" t="s">
        <v>489</v>
      </c>
      <c r="G20" s="113" t="s">
        <v>489</v>
      </c>
      <c r="H20" s="113" t="s">
        <v>489</v>
      </c>
      <c r="I20" s="113" t="s">
        <v>489</v>
      </c>
      <c r="J20" s="113" t="s">
        <v>489</v>
      </c>
      <c r="K20" s="113" t="s">
        <v>489</v>
      </c>
      <c r="L20" s="113" t="s">
        <v>489</v>
      </c>
      <c r="M20" s="113" t="s">
        <v>489</v>
      </c>
      <c r="N20" s="113" t="s">
        <v>489</v>
      </c>
      <c r="O20" s="113" t="s">
        <v>489</v>
      </c>
      <c r="P20" s="113" t="s">
        <v>489</v>
      </c>
      <c r="Q20" s="113"/>
      <c r="R20" s="158"/>
      <c r="S20" s="230" t="s">
        <v>489</v>
      </c>
    </row>
    <row r="21" spans="1:19" s="18" customFormat="1" ht="18.75" customHeight="1" x14ac:dyDescent="0.25">
      <c r="A21" s="300"/>
      <c r="B21" s="20" t="s">
        <v>402</v>
      </c>
      <c r="C21" s="10"/>
      <c r="D21" s="105">
        <f>IF(D20="","",ROUND(D20/C20-100%,3))</f>
        <v>-2E-3</v>
      </c>
      <c r="E21" s="105">
        <f t="shared" ref="E21" si="16">IF(E20="","",ROUND(E20/D20-100%,3))</f>
        <v>3.5000000000000003E-2</v>
      </c>
      <c r="F21" s="105" t="s">
        <v>489</v>
      </c>
      <c r="G21" s="105" t="s">
        <v>489</v>
      </c>
      <c r="H21" s="105" t="s">
        <v>489</v>
      </c>
      <c r="I21" s="105" t="s">
        <v>489</v>
      </c>
      <c r="J21" s="105" t="s">
        <v>489</v>
      </c>
      <c r="K21" s="105" t="s">
        <v>489</v>
      </c>
      <c r="L21" s="105" t="s">
        <v>489</v>
      </c>
      <c r="M21" s="105" t="s">
        <v>489</v>
      </c>
      <c r="N21" s="105" t="s">
        <v>489</v>
      </c>
      <c r="O21" s="105" t="s">
        <v>489</v>
      </c>
      <c r="P21" s="105" t="s">
        <v>489</v>
      </c>
      <c r="Q21" s="105"/>
      <c r="R21" s="105" t="str">
        <f t="shared" ref="R21" si="17">IF(R20="","",ROUND(R20/O20-100%,3))</f>
        <v/>
      </c>
      <c r="S21" s="106"/>
    </row>
    <row r="22" spans="1:19" s="18" customFormat="1" ht="18.75" customHeight="1" x14ac:dyDescent="0.25">
      <c r="A22" s="300"/>
      <c r="B22" s="107" t="s">
        <v>403</v>
      </c>
      <c r="C22" s="108">
        <v>6.8105650000000004</v>
      </c>
      <c r="D22" s="108">
        <v>7.3293710000000001</v>
      </c>
      <c r="E22" s="108">
        <v>7.0637074999999996</v>
      </c>
      <c r="F22" s="108" t="s">
        <v>489</v>
      </c>
      <c r="G22" s="108" t="s">
        <v>489</v>
      </c>
      <c r="H22" s="108" t="s">
        <v>489</v>
      </c>
      <c r="I22" s="108" t="s">
        <v>489</v>
      </c>
      <c r="J22" s="108" t="s">
        <v>489</v>
      </c>
      <c r="K22" s="108" t="s">
        <v>489</v>
      </c>
      <c r="L22" s="108" t="s">
        <v>489</v>
      </c>
      <c r="M22" s="108" t="s">
        <v>489</v>
      </c>
      <c r="N22" s="108" t="s">
        <v>489</v>
      </c>
      <c r="O22" s="108" t="s">
        <v>489</v>
      </c>
      <c r="P22" s="108" t="s">
        <v>489</v>
      </c>
      <c r="Q22" s="108"/>
      <c r="R22" s="108"/>
      <c r="S22" s="109" t="s">
        <v>489</v>
      </c>
    </row>
    <row r="23" spans="1:19" s="18" customFormat="1" ht="18.75" customHeight="1" thickBot="1" x14ac:dyDescent="0.3">
      <c r="A23" s="301"/>
      <c r="B23" s="100" t="s">
        <v>402</v>
      </c>
      <c r="C23" s="64"/>
      <c r="D23" s="110">
        <f>IF(D22="","",ROUND(D22/C22-100%,3))</f>
        <v>7.5999999999999998E-2</v>
      </c>
      <c r="E23" s="110">
        <f t="shared" ref="E23" si="18">IF(E22="","",ROUND(E22/D22-100%,3))</f>
        <v>-3.5999999999999997E-2</v>
      </c>
      <c r="F23" s="110" t="s">
        <v>489</v>
      </c>
      <c r="G23" s="110" t="s">
        <v>489</v>
      </c>
      <c r="H23" s="110" t="s">
        <v>489</v>
      </c>
      <c r="I23" s="110" t="s">
        <v>489</v>
      </c>
      <c r="J23" s="110" t="s">
        <v>489</v>
      </c>
      <c r="K23" s="110" t="s">
        <v>489</v>
      </c>
      <c r="L23" s="110" t="s">
        <v>489</v>
      </c>
      <c r="M23" s="110" t="s">
        <v>489</v>
      </c>
      <c r="N23" s="110" t="s">
        <v>489</v>
      </c>
      <c r="O23" s="110" t="s">
        <v>489</v>
      </c>
      <c r="P23" s="110" t="s">
        <v>489</v>
      </c>
      <c r="Q23" s="110"/>
      <c r="R23" s="110" t="str">
        <f t="shared" ref="R23" si="19">IF(R22="","",ROUND(R22/O22-100%,3))</f>
        <v/>
      </c>
      <c r="S23" s="111"/>
    </row>
    <row r="24" spans="1:19" x14ac:dyDescent="0.25">
      <c r="A24" s="299" t="s">
        <v>162</v>
      </c>
      <c r="B24" s="112" t="s">
        <v>401</v>
      </c>
      <c r="C24" s="113">
        <v>908</v>
      </c>
      <c r="D24" s="113">
        <v>1076</v>
      </c>
      <c r="E24" s="113">
        <v>1086</v>
      </c>
      <c r="F24" s="113" t="s">
        <v>489</v>
      </c>
      <c r="G24" s="113" t="s">
        <v>489</v>
      </c>
      <c r="H24" s="113" t="s">
        <v>489</v>
      </c>
      <c r="I24" s="113" t="s">
        <v>489</v>
      </c>
      <c r="J24" s="113" t="s">
        <v>489</v>
      </c>
      <c r="K24" s="113" t="s">
        <v>489</v>
      </c>
      <c r="L24" s="113" t="s">
        <v>489</v>
      </c>
      <c r="M24" s="113" t="s">
        <v>489</v>
      </c>
      <c r="N24" s="113" t="s">
        <v>489</v>
      </c>
      <c r="O24" s="113" t="s">
        <v>489</v>
      </c>
      <c r="P24" s="113" t="s">
        <v>489</v>
      </c>
      <c r="Q24" s="113"/>
      <c r="R24" s="158"/>
      <c r="S24" s="230" t="s">
        <v>489</v>
      </c>
    </row>
    <row r="25" spans="1:19" x14ac:dyDescent="0.25">
      <c r="A25" s="300"/>
      <c r="B25" s="20" t="s">
        <v>402</v>
      </c>
      <c r="C25" s="10"/>
      <c r="D25" s="105">
        <f>IF(D24="","",ROUND(D24/C24-100%,3))</f>
        <v>0.185</v>
      </c>
      <c r="E25" s="105">
        <f t="shared" ref="E25" si="20">IF(E24="","",ROUND(E24/D24-100%,3))</f>
        <v>8.9999999999999993E-3</v>
      </c>
      <c r="F25" s="105" t="s">
        <v>489</v>
      </c>
      <c r="G25" s="105" t="s">
        <v>489</v>
      </c>
      <c r="H25" s="105" t="s">
        <v>489</v>
      </c>
      <c r="I25" s="105" t="s">
        <v>489</v>
      </c>
      <c r="J25" s="105" t="s">
        <v>489</v>
      </c>
      <c r="K25" s="105" t="s">
        <v>489</v>
      </c>
      <c r="L25" s="105" t="s">
        <v>489</v>
      </c>
      <c r="M25" s="105" t="s">
        <v>489</v>
      </c>
      <c r="N25" s="105" t="s">
        <v>489</v>
      </c>
      <c r="O25" s="105" t="s">
        <v>489</v>
      </c>
      <c r="P25" s="105" t="s">
        <v>489</v>
      </c>
      <c r="Q25" s="105"/>
      <c r="R25" s="105" t="str">
        <f t="shared" ref="R25" si="21">IF(R24="","",ROUND(R24/O24-100%,3))</f>
        <v/>
      </c>
      <c r="S25" s="106"/>
    </row>
    <row r="26" spans="1:19" x14ac:dyDescent="0.25">
      <c r="A26" s="300"/>
      <c r="B26" s="107" t="s">
        <v>403</v>
      </c>
      <c r="C26" s="108">
        <v>3.5539190000000001</v>
      </c>
      <c r="D26" s="108">
        <v>5.3740519999999998</v>
      </c>
      <c r="E26" s="108">
        <v>5.0017550000000002</v>
      </c>
      <c r="F26" s="108" t="s">
        <v>489</v>
      </c>
      <c r="G26" s="108" t="s">
        <v>489</v>
      </c>
      <c r="H26" s="108" t="s">
        <v>489</v>
      </c>
      <c r="I26" s="108" t="s">
        <v>489</v>
      </c>
      <c r="J26" s="108" t="s">
        <v>489</v>
      </c>
      <c r="K26" s="108" t="s">
        <v>489</v>
      </c>
      <c r="L26" s="108" t="s">
        <v>489</v>
      </c>
      <c r="M26" s="108" t="s">
        <v>489</v>
      </c>
      <c r="N26" s="108" t="s">
        <v>489</v>
      </c>
      <c r="O26" s="108" t="s">
        <v>489</v>
      </c>
      <c r="P26" s="108" t="s">
        <v>489</v>
      </c>
      <c r="Q26" s="108"/>
      <c r="R26" s="108"/>
      <c r="S26" s="109" t="s">
        <v>489</v>
      </c>
    </row>
    <row r="27" spans="1:19" ht="15.75" thickBot="1" x14ac:dyDescent="0.3">
      <c r="A27" s="301"/>
      <c r="B27" s="100" t="s">
        <v>402</v>
      </c>
      <c r="C27" s="64"/>
      <c r="D27" s="110">
        <f>IF(D26="","",ROUND(D26/C26-100%,3))</f>
        <v>0.51200000000000001</v>
      </c>
      <c r="E27" s="110">
        <f t="shared" ref="E27" si="22">IF(E26="","",ROUND(E26/D26-100%,3))</f>
        <v>-6.9000000000000006E-2</v>
      </c>
      <c r="F27" s="110" t="s">
        <v>489</v>
      </c>
      <c r="G27" s="110" t="s">
        <v>489</v>
      </c>
      <c r="H27" s="110" t="s">
        <v>489</v>
      </c>
      <c r="I27" s="110" t="s">
        <v>489</v>
      </c>
      <c r="J27" s="110" t="s">
        <v>489</v>
      </c>
      <c r="K27" s="110" t="s">
        <v>489</v>
      </c>
      <c r="L27" s="110" t="s">
        <v>489</v>
      </c>
      <c r="M27" s="110" t="s">
        <v>489</v>
      </c>
      <c r="N27" s="110" t="s">
        <v>489</v>
      </c>
      <c r="O27" s="110" t="s">
        <v>489</v>
      </c>
      <c r="P27" s="110" t="s">
        <v>489</v>
      </c>
      <c r="Q27" s="110"/>
      <c r="R27" s="110" t="str">
        <f t="shared" ref="R27" si="23">IF(R26="","",ROUND(R26/O26-100%,3))</f>
        <v/>
      </c>
      <c r="S27" s="111"/>
    </row>
    <row r="28" spans="1:19" x14ac:dyDescent="0.25">
      <c r="A28" s="299" t="s">
        <v>161</v>
      </c>
      <c r="B28" s="112" t="s">
        <v>401</v>
      </c>
      <c r="C28" s="113">
        <v>2044</v>
      </c>
      <c r="D28" s="113">
        <v>2001</v>
      </c>
      <c r="E28" s="113">
        <v>2010</v>
      </c>
      <c r="F28" s="113" t="s">
        <v>489</v>
      </c>
      <c r="G28" s="113" t="s">
        <v>489</v>
      </c>
      <c r="H28" s="113" t="s">
        <v>489</v>
      </c>
      <c r="I28" s="113" t="s">
        <v>489</v>
      </c>
      <c r="J28" s="113" t="s">
        <v>489</v>
      </c>
      <c r="K28" s="113" t="s">
        <v>489</v>
      </c>
      <c r="L28" s="113" t="s">
        <v>489</v>
      </c>
      <c r="M28" s="113" t="s">
        <v>489</v>
      </c>
      <c r="N28" s="113" t="s">
        <v>489</v>
      </c>
      <c r="O28" s="113" t="s">
        <v>489</v>
      </c>
      <c r="P28" s="113" t="s">
        <v>489</v>
      </c>
      <c r="Q28" s="113"/>
      <c r="R28" s="158"/>
      <c r="S28" s="230" t="s">
        <v>489</v>
      </c>
    </row>
    <row r="29" spans="1:19" x14ac:dyDescent="0.25">
      <c r="A29" s="300"/>
      <c r="B29" s="20" t="s">
        <v>402</v>
      </c>
      <c r="C29" s="10"/>
      <c r="D29" s="105">
        <f>IF(D28="","",ROUND(D28/C28-100%,3))</f>
        <v>-2.1000000000000001E-2</v>
      </c>
      <c r="E29" s="105">
        <f t="shared" ref="E29" si="24">IF(E28="","",ROUND(E28/D28-100%,3))</f>
        <v>4.0000000000000001E-3</v>
      </c>
      <c r="F29" s="105" t="s">
        <v>489</v>
      </c>
      <c r="G29" s="105" t="s">
        <v>489</v>
      </c>
      <c r="H29" s="105" t="s">
        <v>489</v>
      </c>
      <c r="I29" s="105" t="s">
        <v>489</v>
      </c>
      <c r="J29" s="105" t="s">
        <v>489</v>
      </c>
      <c r="K29" s="105" t="s">
        <v>489</v>
      </c>
      <c r="L29" s="105" t="s">
        <v>489</v>
      </c>
      <c r="M29" s="105" t="s">
        <v>489</v>
      </c>
      <c r="N29" s="105" t="s">
        <v>489</v>
      </c>
      <c r="O29" s="105" t="s">
        <v>489</v>
      </c>
      <c r="P29" s="105" t="s">
        <v>489</v>
      </c>
      <c r="Q29" s="105"/>
      <c r="R29" s="105" t="str">
        <f t="shared" ref="R29" si="25">IF(R28="","",ROUND(R28/O28-100%,3))</f>
        <v/>
      </c>
      <c r="S29" s="106"/>
    </row>
    <row r="30" spans="1:19" x14ac:dyDescent="0.25">
      <c r="A30" s="300"/>
      <c r="B30" s="107" t="s">
        <v>403</v>
      </c>
      <c r="C30" s="108">
        <v>7.0189149999999998</v>
      </c>
      <c r="D30" s="108">
        <v>8.5656944564467619</v>
      </c>
      <c r="E30" s="108">
        <v>7.7012869999999998</v>
      </c>
      <c r="F30" s="108" t="s">
        <v>489</v>
      </c>
      <c r="G30" s="108" t="s">
        <v>489</v>
      </c>
      <c r="H30" s="108" t="s">
        <v>489</v>
      </c>
      <c r="I30" s="108" t="s">
        <v>489</v>
      </c>
      <c r="J30" s="108" t="s">
        <v>489</v>
      </c>
      <c r="K30" s="108" t="s">
        <v>489</v>
      </c>
      <c r="L30" s="108" t="s">
        <v>489</v>
      </c>
      <c r="M30" s="108" t="s">
        <v>489</v>
      </c>
      <c r="N30" s="108" t="s">
        <v>489</v>
      </c>
      <c r="O30" s="108" t="s">
        <v>489</v>
      </c>
      <c r="P30" s="108" t="s">
        <v>489</v>
      </c>
      <c r="Q30" s="108"/>
      <c r="R30" s="108"/>
      <c r="S30" s="109" t="s">
        <v>489</v>
      </c>
    </row>
    <row r="31" spans="1:19" ht="15.75" thickBot="1" x14ac:dyDescent="0.3">
      <c r="A31" s="301"/>
      <c r="B31" s="100" t="s">
        <v>402</v>
      </c>
      <c r="C31" s="64"/>
      <c r="D31" s="110">
        <f>IF(D30="","",ROUND(D30/C30-100%,3))</f>
        <v>0.22</v>
      </c>
      <c r="E31" s="110">
        <f t="shared" ref="E31" si="26">IF(E30="","",ROUND(E30/D30-100%,3))</f>
        <v>-0.10100000000000001</v>
      </c>
      <c r="F31" s="110" t="s">
        <v>489</v>
      </c>
      <c r="G31" s="110" t="s">
        <v>489</v>
      </c>
      <c r="H31" s="110" t="s">
        <v>489</v>
      </c>
      <c r="I31" s="110" t="s">
        <v>489</v>
      </c>
      <c r="J31" s="110" t="s">
        <v>489</v>
      </c>
      <c r="K31" s="110" t="s">
        <v>489</v>
      </c>
      <c r="L31" s="110" t="s">
        <v>489</v>
      </c>
      <c r="M31" s="110" t="s">
        <v>489</v>
      </c>
      <c r="N31" s="110" t="s">
        <v>489</v>
      </c>
      <c r="O31" s="110" t="s">
        <v>489</v>
      </c>
      <c r="P31" s="110" t="s">
        <v>489</v>
      </c>
      <c r="Q31" s="110"/>
      <c r="R31" s="110" t="str">
        <f t="shared" ref="R31" si="27">IF(R30="","",ROUND(R30/O30-100%,3))</f>
        <v/>
      </c>
      <c r="S31" s="111"/>
    </row>
    <row r="32" spans="1:19" x14ac:dyDescent="0.25">
      <c r="A32" s="299" t="s">
        <v>35</v>
      </c>
      <c r="B32" s="112" t="s">
        <v>401</v>
      </c>
      <c r="C32" s="113">
        <v>1673</v>
      </c>
      <c r="D32" s="113">
        <v>1668</v>
      </c>
      <c r="E32" s="113">
        <v>1601</v>
      </c>
      <c r="F32" s="113" t="s">
        <v>489</v>
      </c>
      <c r="G32" s="113" t="s">
        <v>489</v>
      </c>
      <c r="H32" s="113" t="s">
        <v>489</v>
      </c>
      <c r="I32" s="113" t="s">
        <v>489</v>
      </c>
      <c r="J32" s="113" t="s">
        <v>489</v>
      </c>
      <c r="K32" s="113" t="s">
        <v>489</v>
      </c>
      <c r="L32" s="113" t="s">
        <v>489</v>
      </c>
      <c r="M32" s="113" t="s">
        <v>489</v>
      </c>
      <c r="N32" s="113" t="s">
        <v>489</v>
      </c>
      <c r="O32" s="113" t="s">
        <v>489</v>
      </c>
      <c r="P32" s="113" t="s">
        <v>489</v>
      </c>
      <c r="Q32" s="113"/>
      <c r="R32" s="158"/>
      <c r="S32" s="230" t="s">
        <v>489</v>
      </c>
    </row>
    <row r="33" spans="1:19" x14ac:dyDescent="0.25">
      <c r="A33" s="300"/>
      <c r="B33" s="20" t="s">
        <v>402</v>
      </c>
      <c r="C33" s="10"/>
      <c r="D33" s="105">
        <f>IF(D32="","",ROUND(D32/C32-100%,3))</f>
        <v>-3.0000000000000001E-3</v>
      </c>
      <c r="E33" s="105">
        <f t="shared" ref="E33" si="28">IF(E32="","",ROUND(E32/D32-100%,3))</f>
        <v>-0.04</v>
      </c>
      <c r="F33" s="105" t="s">
        <v>489</v>
      </c>
      <c r="G33" s="105" t="s">
        <v>489</v>
      </c>
      <c r="H33" s="105" t="s">
        <v>489</v>
      </c>
      <c r="I33" s="105" t="s">
        <v>489</v>
      </c>
      <c r="J33" s="105" t="s">
        <v>489</v>
      </c>
      <c r="K33" s="105" t="s">
        <v>489</v>
      </c>
      <c r="L33" s="105" t="s">
        <v>489</v>
      </c>
      <c r="M33" s="105" t="s">
        <v>489</v>
      </c>
      <c r="N33" s="105" t="s">
        <v>489</v>
      </c>
      <c r="O33" s="105" t="s">
        <v>489</v>
      </c>
      <c r="P33" s="105" t="s">
        <v>489</v>
      </c>
      <c r="Q33" s="105"/>
      <c r="R33" s="105" t="str">
        <f t="shared" ref="R33" si="29">IF(R32="","",ROUND(R32/O32-100%,3))</f>
        <v/>
      </c>
      <c r="S33" s="106"/>
    </row>
    <row r="34" spans="1:19" x14ac:dyDescent="0.25">
      <c r="A34" s="300"/>
      <c r="B34" s="107" t="s">
        <v>403</v>
      </c>
      <c r="C34" s="108">
        <v>6.2882350000000002</v>
      </c>
      <c r="D34" s="108">
        <v>5.9357569999999997</v>
      </c>
      <c r="E34" s="108">
        <v>5.5344360000000004</v>
      </c>
      <c r="F34" s="108" t="s">
        <v>489</v>
      </c>
      <c r="G34" s="108" t="s">
        <v>489</v>
      </c>
      <c r="H34" s="108" t="s">
        <v>489</v>
      </c>
      <c r="I34" s="108" t="s">
        <v>489</v>
      </c>
      <c r="J34" s="108" t="s">
        <v>489</v>
      </c>
      <c r="K34" s="108" t="s">
        <v>489</v>
      </c>
      <c r="L34" s="108" t="s">
        <v>489</v>
      </c>
      <c r="M34" s="108" t="s">
        <v>489</v>
      </c>
      <c r="N34" s="108" t="s">
        <v>489</v>
      </c>
      <c r="O34" s="108" t="s">
        <v>489</v>
      </c>
      <c r="P34" s="108" t="s">
        <v>489</v>
      </c>
      <c r="Q34" s="108"/>
      <c r="R34" s="108"/>
      <c r="S34" s="109" t="s">
        <v>489</v>
      </c>
    </row>
    <row r="35" spans="1:19" ht="15.75" thickBot="1" x14ac:dyDescent="0.3">
      <c r="A35" s="301"/>
      <c r="B35" s="100" t="s">
        <v>402</v>
      </c>
      <c r="C35" s="64"/>
      <c r="D35" s="110">
        <f>IF(D34="","",ROUND(D34/C34-100%,3))</f>
        <v>-5.6000000000000001E-2</v>
      </c>
      <c r="E35" s="110">
        <f t="shared" ref="E35" si="30">IF(E34="","",ROUND(E34/D34-100%,3))</f>
        <v>-6.8000000000000005E-2</v>
      </c>
      <c r="F35" s="110" t="s">
        <v>489</v>
      </c>
      <c r="G35" s="110" t="s">
        <v>489</v>
      </c>
      <c r="H35" s="110" t="s">
        <v>489</v>
      </c>
      <c r="I35" s="110" t="s">
        <v>489</v>
      </c>
      <c r="J35" s="110" t="s">
        <v>489</v>
      </c>
      <c r="K35" s="110" t="s">
        <v>489</v>
      </c>
      <c r="L35" s="110" t="s">
        <v>489</v>
      </c>
      <c r="M35" s="110" t="s">
        <v>489</v>
      </c>
      <c r="N35" s="110" t="s">
        <v>489</v>
      </c>
      <c r="O35" s="110" t="s">
        <v>489</v>
      </c>
      <c r="P35" s="110" t="s">
        <v>489</v>
      </c>
      <c r="Q35" s="110"/>
      <c r="R35" s="110" t="str">
        <f t="shared" ref="R35" si="31">IF(R34="","",ROUND(R34/O34-100%,3))</f>
        <v/>
      </c>
      <c r="S35" s="111"/>
    </row>
    <row r="36" spans="1:19" x14ac:dyDescent="0.25">
      <c r="A36" s="299" t="s">
        <v>404</v>
      </c>
      <c r="B36" s="112" t="s">
        <v>401</v>
      </c>
      <c r="C36" s="113">
        <v>978</v>
      </c>
      <c r="D36" s="113">
        <v>1073</v>
      </c>
      <c r="E36" s="113">
        <v>1035</v>
      </c>
      <c r="F36" s="113" t="s">
        <v>489</v>
      </c>
      <c r="G36" s="113" t="s">
        <v>489</v>
      </c>
      <c r="H36" s="113" t="s">
        <v>489</v>
      </c>
      <c r="I36" s="113" t="s">
        <v>489</v>
      </c>
      <c r="J36" s="113" t="s">
        <v>489</v>
      </c>
      <c r="K36" s="113" t="s">
        <v>489</v>
      </c>
      <c r="L36" s="113" t="s">
        <v>489</v>
      </c>
      <c r="M36" s="113" t="s">
        <v>489</v>
      </c>
      <c r="N36" s="113" t="s">
        <v>489</v>
      </c>
      <c r="O36" s="113" t="s">
        <v>489</v>
      </c>
      <c r="P36" s="113" t="s">
        <v>489</v>
      </c>
      <c r="Q36" s="113"/>
      <c r="R36" s="158"/>
      <c r="S36" s="230" t="s">
        <v>489</v>
      </c>
    </row>
    <row r="37" spans="1:19" x14ac:dyDescent="0.25">
      <c r="A37" s="300"/>
      <c r="B37" s="20" t="s">
        <v>402</v>
      </c>
      <c r="C37" s="10"/>
      <c r="D37" s="105">
        <f>IF(D36="","",ROUND(D36/C36-100%,3))</f>
        <v>9.7000000000000003E-2</v>
      </c>
      <c r="E37" s="105">
        <f t="shared" ref="E37" si="32">IF(E36="","",ROUND(E36/D36-100%,3))</f>
        <v>-3.5000000000000003E-2</v>
      </c>
      <c r="F37" s="105" t="s">
        <v>489</v>
      </c>
      <c r="G37" s="105" t="s">
        <v>489</v>
      </c>
      <c r="H37" s="105" t="s">
        <v>489</v>
      </c>
      <c r="I37" s="105" t="s">
        <v>489</v>
      </c>
      <c r="J37" s="105" t="s">
        <v>489</v>
      </c>
      <c r="K37" s="105" t="s">
        <v>489</v>
      </c>
      <c r="L37" s="105" t="s">
        <v>489</v>
      </c>
      <c r="M37" s="105" t="s">
        <v>489</v>
      </c>
      <c r="N37" s="105" t="s">
        <v>489</v>
      </c>
      <c r="O37" s="105" t="s">
        <v>489</v>
      </c>
      <c r="P37" s="105" t="s">
        <v>489</v>
      </c>
      <c r="Q37" s="105"/>
      <c r="R37" s="105" t="str">
        <f t="shared" ref="R37" si="33">IF(R36="","",ROUND(R36/O36-100%,3))</f>
        <v/>
      </c>
      <c r="S37" s="106"/>
    </row>
    <row r="38" spans="1:19" x14ac:dyDescent="0.25">
      <c r="A38" s="300"/>
      <c r="B38" s="107" t="s">
        <v>403</v>
      </c>
      <c r="C38" s="108">
        <v>5.3527870000000002</v>
      </c>
      <c r="D38" s="108">
        <v>6.0253569999999996</v>
      </c>
      <c r="E38" s="108">
        <v>6.0353130000000004</v>
      </c>
      <c r="F38" s="108" t="s">
        <v>489</v>
      </c>
      <c r="G38" s="108" t="s">
        <v>489</v>
      </c>
      <c r="H38" s="108" t="s">
        <v>489</v>
      </c>
      <c r="I38" s="108" t="s">
        <v>489</v>
      </c>
      <c r="J38" s="108" t="s">
        <v>489</v>
      </c>
      <c r="K38" s="108" t="s">
        <v>489</v>
      </c>
      <c r="L38" s="108" t="s">
        <v>489</v>
      </c>
      <c r="M38" s="108" t="s">
        <v>489</v>
      </c>
      <c r="N38" s="108" t="s">
        <v>489</v>
      </c>
      <c r="O38" s="108" t="s">
        <v>489</v>
      </c>
      <c r="P38" s="108" t="s">
        <v>489</v>
      </c>
      <c r="Q38" s="108"/>
      <c r="R38" s="108"/>
      <c r="S38" s="109" t="s">
        <v>489</v>
      </c>
    </row>
    <row r="39" spans="1:19" ht="15.75" thickBot="1" x14ac:dyDescent="0.3">
      <c r="A39" s="301"/>
      <c r="B39" s="100" t="s">
        <v>402</v>
      </c>
      <c r="C39" s="64"/>
      <c r="D39" s="110">
        <f>IF(D38="","",ROUND(D38/C38-100%,3))</f>
        <v>0.126</v>
      </c>
      <c r="E39" s="110">
        <f t="shared" ref="E39" si="34">IF(E38="","",ROUND(E38/D38-100%,3))</f>
        <v>2E-3</v>
      </c>
      <c r="F39" s="110" t="s">
        <v>489</v>
      </c>
      <c r="G39" s="110" t="s">
        <v>489</v>
      </c>
      <c r="H39" s="110" t="s">
        <v>489</v>
      </c>
      <c r="I39" s="110" t="s">
        <v>489</v>
      </c>
      <c r="J39" s="110" t="s">
        <v>489</v>
      </c>
      <c r="K39" s="110" t="s">
        <v>489</v>
      </c>
      <c r="L39" s="110" t="s">
        <v>489</v>
      </c>
      <c r="M39" s="110" t="s">
        <v>489</v>
      </c>
      <c r="N39" s="110" t="s">
        <v>489</v>
      </c>
      <c r="O39" s="110" t="s">
        <v>489</v>
      </c>
      <c r="P39" s="110" t="s">
        <v>489</v>
      </c>
      <c r="Q39" s="110"/>
      <c r="R39" s="110" t="str">
        <f t="shared" ref="R39" si="35">IF(R38="","",ROUND(R38/O38-100%,3))</f>
        <v/>
      </c>
      <c r="S39" s="111"/>
    </row>
    <row r="40" spans="1:19" x14ac:dyDescent="0.25">
      <c r="A40" s="299" t="s">
        <v>33</v>
      </c>
      <c r="B40" s="112" t="s">
        <v>401</v>
      </c>
      <c r="C40" s="113">
        <v>1100</v>
      </c>
      <c r="D40" s="113">
        <v>970</v>
      </c>
      <c r="E40" s="113">
        <v>959</v>
      </c>
      <c r="F40" s="113" t="s">
        <v>489</v>
      </c>
      <c r="G40" s="113" t="s">
        <v>489</v>
      </c>
      <c r="H40" s="113" t="s">
        <v>489</v>
      </c>
      <c r="I40" s="113" t="s">
        <v>489</v>
      </c>
      <c r="J40" s="113" t="s">
        <v>489</v>
      </c>
      <c r="K40" s="113" t="s">
        <v>489</v>
      </c>
      <c r="L40" s="113" t="s">
        <v>489</v>
      </c>
      <c r="M40" s="113" t="s">
        <v>489</v>
      </c>
      <c r="N40" s="113" t="s">
        <v>489</v>
      </c>
      <c r="O40" s="113" t="s">
        <v>489</v>
      </c>
      <c r="P40" s="113" t="s">
        <v>489</v>
      </c>
      <c r="Q40" s="113"/>
      <c r="R40" s="113"/>
      <c r="S40" s="230" t="s">
        <v>489</v>
      </c>
    </row>
    <row r="41" spans="1:19" x14ac:dyDescent="0.25">
      <c r="A41" s="300"/>
      <c r="B41" s="20" t="s">
        <v>402</v>
      </c>
      <c r="C41" s="10"/>
      <c r="D41" s="105">
        <f>IF(D40="","",ROUND(D40/C40-100%,3))</f>
        <v>-0.11799999999999999</v>
      </c>
      <c r="E41" s="105">
        <f t="shared" ref="E41" si="36">IF(E40="","",ROUND(E40/D40-100%,3))</f>
        <v>-1.0999999999999999E-2</v>
      </c>
      <c r="F41" s="105" t="s">
        <v>489</v>
      </c>
      <c r="G41" s="105" t="s">
        <v>489</v>
      </c>
      <c r="H41" s="105" t="s">
        <v>489</v>
      </c>
      <c r="I41" s="105" t="s">
        <v>489</v>
      </c>
      <c r="J41" s="105" t="s">
        <v>489</v>
      </c>
      <c r="K41" s="105" t="s">
        <v>489</v>
      </c>
      <c r="L41" s="105" t="s">
        <v>489</v>
      </c>
      <c r="M41" s="105" t="s">
        <v>489</v>
      </c>
      <c r="N41" s="105" t="s">
        <v>489</v>
      </c>
      <c r="O41" s="105" t="s">
        <v>489</v>
      </c>
      <c r="P41" s="105" t="s">
        <v>489</v>
      </c>
      <c r="Q41" s="105"/>
      <c r="R41" s="105" t="str">
        <f t="shared" ref="R41" si="37">IF(R40="","",ROUND(R40/O40-100%,3))</f>
        <v/>
      </c>
      <c r="S41" s="106"/>
    </row>
    <row r="42" spans="1:19" x14ac:dyDescent="0.25">
      <c r="A42" s="300"/>
      <c r="B42" s="107" t="s">
        <v>403</v>
      </c>
      <c r="C42" s="108">
        <v>5.3594540000000004</v>
      </c>
      <c r="D42" s="108">
        <v>5.6953959999999997</v>
      </c>
      <c r="E42" s="108">
        <v>5.3288624999999996</v>
      </c>
      <c r="F42" s="108" t="s">
        <v>489</v>
      </c>
      <c r="G42" s="108" t="s">
        <v>489</v>
      </c>
      <c r="H42" s="108" t="s">
        <v>489</v>
      </c>
      <c r="I42" s="108" t="s">
        <v>489</v>
      </c>
      <c r="J42" s="108" t="s">
        <v>489</v>
      </c>
      <c r="K42" s="108" t="s">
        <v>489</v>
      </c>
      <c r="L42" s="108" t="s">
        <v>489</v>
      </c>
      <c r="M42" s="108" t="s">
        <v>489</v>
      </c>
      <c r="N42" s="108" t="s">
        <v>489</v>
      </c>
      <c r="O42" s="108" t="s">
        <v>489</v>
      </c>
      <c r="P42" s="108" t="s">
        <v>489</v>
      </c>
      <c r="Q42" s="108"/>
      <c r="R42" s="108"/>
      <c r="S42" s="109" t="s">
        <v>489</v>
      </c>
    </row>
    <row r="43" spans="1:19" ht="15.75" thickBot="1" x14ac:dyDescent="0.3">
      <c r="A43" s="301"/>
      <c r="B43" s="100" t="s">
        <v>402</v>
      </c>
      <c r="C43" s="64"/>
      <c r="D43" s="110">
        <f>IF(D42="","",ROUND(D42/C42-100%,3))</f>
        <v>6.3E-2</v>
      </c>
      <c r="E43" s="110">
        <f t="shared" ref="E43" si="38">IF(E42="","",ROUND(E42/D42-100%,3))</f>
        <v>-6.4000000000000001E-2</v>
      </c>
      <c r="F43" s="110" t="s">
        <v>489</v>
      </c>
      <c r="G43" s="110" t="s">
        <v>489</v>
      </c>
      <c r="H43" s="110" t="s">
        <v>489</v>
      </c>
      <c r="I43" s="110" t="s">
        <v>489</v>
      </c>
      <c r="J43" s="110" t="s">
        <v>489</v>
      </c>
      <c r="K43" s="110" t="s">
        <v>489</v>
      </c>
      <c r="L43" s="110" t="s">
        <v>489</v>
      </c>
      <c r="M43" s="110" t="s">
        <v>489</v>
      </c>
      <c r="N43" s="110" t="s">
        <v>489</v>
      </c>
      <c r="O43" s="110" t="s">
        <v>489</v>
      </c>
      <c r="P43" s="110" t="s">
        <v>489</v>
      </c>
      <c r="Q43" s="110"/>
      <c r="R43" s="110" t="str">
        <f t="shared" ref="R43" si="39">IF(R42="","",ROUND(R42/O42-100%,3))</f>
        <v/>
      </c>
      <c r="S43" s="111"/>
    </row>
    <row r="44" spans="1:19" x14ac:dyDescent="0.25">
      <c r="A44" s="150"/>
      <c r="B44" s="150"/>
      <c r="C44" s="151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</row>
    <row r="46" spans="1:19" ht="31.5" customHeight="1" x14ac:dyDescent="0.25">
      <c r="A46" s="149"/>
      <c r="B46" s="278" t="s">
        <v>419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180"/>
      <c r="Q46" s="180"/>
    </row>
    <row r="49" spans="1:19" ht="18" customHeight="1" x14ac:dyDescent="0.25">
      <c r="A49" s="281" t="s">
        <v>429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</row>
    <row r="50" spans="1:19" x14ac:dyDescent="0.25">
      <c r="R50" s="96"/>
      <c r="S50" s="96"/>
    </row>
    <row r="51" spans="1:19" ht="15.75" x14ac:dyDescent="0.25">
      <c r="A51" s="279" t="s">
        <v>377</v>
      </c>
      <c r="B51" s="302" t="s">
        <v>441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4"/>
      <c r="R51" s="96"/>
      <c r="S51" s="96"/>
    </row>
    <row r="52" spans="1:19" ht="28.5" x14ac:dyDescent="0.25">
      <c r="A52" s="279"/>
      <c r="B52" s="19" t="s">
        <v>17</v>
      </c>
      <c r="C52" s="16" t="s">
        <v>16</v>
      </c>
      <c r="D52" s="16" t="s">
        <v>4</v>
      </c>
      <c r="E52" s="16" t="s">
        <v>5</v>
      </c>
      <c r="F52" s="16" t="s">
        <v>2</v>
      </c>
      <c r="G52" s="16" t="s">
        <v>6</v>
      </c>
      <c r="H52" s="16" t="s">
        <v>7</v>
      </c>
      <c r="I52" s="16" t="s">
        <v>8</v>
      </c>
      <c r="J52" s="16" t="s">
        <v>9</v>
      </c>
      <c r="K52" s="16" t="s">
        <v>10</v>
      </c>
      <c r="L52" s="16" t="s">
        <v>11</v>
      </c>
      <c r="M52" s="16" t="s">
        <v>12</v>
      </c>
      <c r="N52" s="97" t="str">
        <f>Настройки!$B$1 &amp; " мес (ср.знач)"</f>
        <v>2 мес (ср.знач)</v>
      </c>
      <c r="R52" s="96"/>
      <c r="S52" s="96"/>
    </row>
    <row r="53" spans="1:19" ht="29.25" x14ac:dyDescent="0.25">
      <c r="A53" s="153" t="s">
        <v>460</v>
      </c>
      <c r="B53" s="154" t="s">
        <v>489</v>
      </c>
      <c r="C53" s="154" t="s">
        <v>489</v>
      </c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0" t="s">
        <v>489</v>
      </c>
      <c r="R53" s="96"/>
      <c r="S53" s="96"/>
    </row>
    <row r="54" spans="1:19" ht="29.25" x14ac:dyDescent="0.25">
      <c r="A54" s="153" t="s">
        <v>461</v>
      </c>
      <c r="B54" s="154" t="s">
        <v>489</v>
      </c>
      <c r="C54" s="154" t="s">
        <v>489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0" t="s">
        <v>489</v>
      </c>
      <c r="R54" s="96"/>
      <c r="S54" s="96"/>
    </row>
    <row r="55" spans="1:19" ht="29.25" x14ac:dyDescent="0.25">
      <c r="A55" s="153" t="s">
        <v>462</v>
      </c>
      <c r="B55" s="154" t="s">
        <v>489</v>
      </c>
      <c r="C55" s="154" t="s">
        <v>489</v>
      </c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0" t="s">
        <v>489</v>
      </c>
      <c r="R55" s="96"/>
      <c r="S55" s="96"/>
    </row>
    <row r="56" spans="1:19" ht="29.25" x14ac:dyDescent="0.25">
      <c r="A56" s="153" t="s">
        <v>463</v>
      </c>
      <c r="B56" s="154" t="s">
        <v>489</v>
      </c>
      <c r="C56" s="154" t="s">
        <v>489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0" t="s">
        <v>489</v>
      </c>
      <c r="R56" s="96"/>
      <c r="S56" s="96"/>
    </row>
    <row r="57" spans="1:19" x14ac:dyDescent="0.25">
      <c r="R57" s="96"/>
      <c r="S57" s="96"/>
    </row>
    <row r="58" spans="1:19" x14ac:dyDescent="0.25">
      <c r="R58" s="96"/>
      <c r="S58" s="96"/>
    </row>
    <row r="59" spans="1:19" ht="27.75" customHeight="1" x14ac:dyDescent="0.25">
      <c r="A59" s="279" t="s">
        <v>377</v>
      </c>
      <c r="B59" s="302" t="s">
        <v>378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4"/>
      <c r="R59" s="96"/>
      <c r="S59" s="96"/>
    </row>
    <row r="60" spans="1:19" ht="28.5" x14ac:dyDescent="0.25">
      <c r="A60" s="279"/>
      <c r="B60" s="19" t="s">
        <v>17</v>
      </c>
      <c r="C60" s="16" t="s">
        <v>16</v>
      </c>
      <c r="D60" s="16" t="s">
        <v>4</v>
      </c>
      <c r="E60" s="16" t="s">
        <v>5</v>
      </c>
      <c r="F60" s="16" t="s">
        <v>2</v>
      </c>
      <c r="G60" s="16" t="s">
        <v>6</v>
      </c>
      <c r="H60" s="16" t="s">
        <v>7</v>
      </c>
      <c r="I60" s="16" t="s">
        <v>8</v>
      </c>
      <c r="J60" s="16" t="s">
        <v>9</v>
      </c>
      <c r="K60" s="16" t="s">
        <v>10</v>
      </c>
      <c r="L60" s="16" t="s">
        <v>11</v>
      </c>
      <c r="M60" s="16" t="s">
        <v>12</v>
      </c>
      <c r="N60" s="97" t="str">
        <f>Настройки!$B$1 &amp; " мес (ср.знач)"</f>
        <v>2 мес (ср.знач)</v>
      </c>
      <c r="R60" s="96"/>
      <c r="S60" s="96"/>
    </row>
    <row r="61" spans="1:19" ht="29.25" x14ac:dyDescent="0.25">
      <c r="A61" s="153" t="s">
        <v>460</v>
      </c>
      <c r="B61" s="154">
        <v>10.53125</v>
      </c>
      <c r="C61" s="154">
        <v>9.4864859999999993</v>
      </c>
      <c r="D61" s="154">
        <v>9.3529079999999993</v>
      </c>
      <c r="E61" s="154" t="s">
        <v>489</v>
      </c>
      <c r="F61" s="154" t="s">
        <v>489</v>
      </c>
      <c r="G61" s="154" t="s">
        <v>489</v>
      </c>
      <c r="H61" s="154" t="s">
        <v>489</v>
      </c>
      <c r="I61" s="154" t="s">
        <v>489</v>
      </c>
      <c r="J61" s="154" t="s">
        <v>489</v>
      </c>
      <c r="K61" s="154" t="s">
        <v>489</v>
      </c>
      <c r="L61" s="154" t="s">
        <v>489</v>
      </c>
      <c r="M61" s="154" t="s">
        <v>489</v>
      </c>
      <c r="N61" s="10" t="s">
        <v>489</v>
      </c>
      <c r="R61" s="96"/>
      <c r="S61" s="96"/>
    </row>
    <row r="62" spans="1:19" ht="29.25" x14ac:dyDescent="0.25">
      <c r="A62" s="153" t="s">
        <v>461</v>
      </c>
      <c r="B62" s="154">
        <v>8.2142850000000003</v>
      </c>
      <c r="C62" s="154">
        <v>7.7669290000000002</v>
      </c>
      <c r="D62" s="154">
        <v>8.3814499999999992</v>
      </c>
      <c r="E62" s="154" t="s">
        <v>489</v>
      </c>
      <c r="F62" s="154" t="s">
        <v>489</v>
      </c>
      <c r="G62" s="154" t="s">
        <v>489</v>
      </c>
      <c r="H62" s="154" t="s">
        <v>489</v>
      </c>
      <c r="I62" s="154" t="s">
        <v>489</v>
      </c>
      <c r="J62" s="154" t="s">
        <v>489</v>
      </c>
      <c r="K62" s="154" t="s">
        <v>489</v>
      </c>
      <c r="L62" s="154" t="s">
        <v>489</v>
      </c>
      <c r="M62" s="154" t="s">
        <v>489</v>
      </c>
      <c r="N62" s="10" t="s">
        <v>489</v>
      </c>
      <c r="R62" s="96"/>
      <c r="S62" s="96"/>
    </row>
    <row r="63" spans="1:19" ht="29.25" x14ac:dyDescent="0.25">
      <c r="A63" s="153" t="s">
        <v>462</v>
      </c>
      <c r="B63" s="154">
        <v>7.8888879999999997</v>
      </c>
      <c r="C63" s="154">
        <v>7.6510059999999998</v>
      </c>
      <c r="D63" s="154">
        <v>8.1193080000000002</v>
      </c>
      <c r="E63" s="154" t="s">
        <v>489</v>
      </c>
      <c r="F63" s="154" t="s">
        <v>489</v>
      </c>
      <c r="G63" s="154" t="s">
        <v>489</v>
      </c>
      <c r="H63" s="154" t="s">
        <v>489</v>
      </c>
      <c r="I63" s="154" t="s">
        <v>489</v>
      </c>
      <c r="J63" s="154" t="s">
        <v>489</v>
      </c>
      <c r="K63" s="154" t="s">
        <v>489</v>
      </c>
      <c r="L63" s="154" t="s">
        <v>489</v>
      </c>
      <c r="M63" s="154" t="s">
        <v>489</v>
      </c>
      <c r="N63" s="10" t="s">
        <v>489</v>
      </c>
      <c r="R63" s="96"/>
      <c r="S63" s="96"/>
    </row>
    <row r="64" spans="1:19" ht="29.25" x14ac:dyDescent="0.25">
      <c r="A64" s="153" t="s">
        <v>463</v>
      </c>
      <c r="B64" s="154">
        <v>15.189944000000001</v>
      </c>
      <c r="C64" s="154">
        <v>13.429677</v>
      </c>
      <c r="D64" s="154">
        <v>14.359852999999999</v>
      </c>
      <c r="E64" s="154" t="s">
        <v>489</v>
      </c>
      <c r="F64" s="154" t="s">
        <v>489</v>
      </c>
      <c r="G64" s="154" t="s">
        <v>489</v>
      </c>
      <c r="H64" s="154" t="s">
        <v>489</v>
      </c>
      <c r="I64" s="154" t="s">
        <v>489</v>
      </c>
      <c r="J64" s="154" t="s">
        <v>489</v>
      </c>
      <c r="K64" s="154" t="s">
        <v>489</v>
      </c>
      <c r="L64" s="154" t="s">
        <v>489</v>
      </c>
      <c r="M64" s="154" t="s">
        <v>489</v>
      </c>
      <c r="N64" s="10" t="s">
        <v>489</v>
      </c>
      <c r="R64" s="96"/>
      <c r="S64" s="96"/>
    </row>
    <row r="65" spans="1:19" x14ac:dyDescent="0.25">
      <c r="R65" s="96"/>
      <c r="S65" s="96"/>
    </row>
    <row r="66" spans="1:19" x14ac:dyDescent="0.25">
      <c r="R66" s="96"/>
      <c r="S66" s="96"/>
    </row>
    <row r="67" spans="1:19" ht="30.75" customHeight="1" x14ac:dyDescent="0.25">
      <c r="A67" s="279" t="s">
        <v>377</v>
      </c>
      <c r="B67" s="302" t="s">
        <v>417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4"/>
      <c r="R67" s="96"/>
      <c r="S67" s="96"/>
    </row>
    <row r="68" spans="1:19" ht="28.5" x14ac:dyDescent="0.25">
      <c r="A68" s="279"/>
      <c r="B68" s="19" t="s">
        <v>17</v>
      </c>
      <c r="C68" s="16" t="s">
        <v>16</v>
      </c>
      <c r="D68" s="16" t="s">
        <v>4</v>
      </c>
      <c r="E68" s="16" t="s">
        <v>5</v>
      </c>
      <c r="F68" s="16" t="s">
        <v>2</v>
      </c>
      <c r="G68" s="16" t="s">
        <v>6</v>
      </c>
      <c r="H68" s="16" t="s">
        <v>7</v>
      </c>
      <c r="I68" s="16" t="s">
        <v>8</v>
      </c>
      <c r="J68" s="16" t="s">
        <v>9</v>
      </c>
      <c r="K68" s="16" t="s">
        <v>10</v>
      </c>
      <c r="L68" s="16" t="s">
        <v>11</v>
      </c>
      <c r="M68" s="16" t="s">
        <v>12</v>
      </c>
      <c r="N68" s="97" t="str">
        <f>Настройки!$B$1 &amp; " мес (ср.знач)"</f>
        <v>2 мес (ср.знач)</v>
      </c>
      <c r="R68" s="96"/>
      <c r="S68" s="96"/>
    </row>
    <row r="69" spans="1:19" ht="29.25" x14ac:dyDescent="0.25">
      <c r="A69" s="153" t="s">
        <v>460</v>
      </c>
      <c r="B69" s="154" t="s">
        <v>489</v>
      </c>
      <c r="C69" s="154" t="s">
        <v>489</v>
      </c>
      <c r="D69" s="154" t="s">
        <v>489</v>
      </c>
      <c r="E69" s="154" t="s">
        <v>489</v>
      </c>
      <c r="F69" s="154" t="s">
        <v>489</v>
      </c>
      <c r="G69" s="154" t="s">
        <v>489</v>
      </c>
      <c r="H69" s="154" t="s">
        <v>489</v>
      </c>
      <c r="I69" s="154" t="s">
        <v>489</v>
      </c>
      <c r="J69" s="154" t="s">
        <v>489</v>
      </c>
      <c r="K69" s="154" t="s">
        <v>489</v>
      </c>
      <c r="L69" s="154" t="s">
        <v>489</v>
      </c>
      <c r="M69" s="154" t="s">
        <v>489</v>
      </c>
      <c r="N69" s="10" t="s">
        <v>489</v>
      </c>
      <c r="R69" s="96"/>
      <c r="S69" s="96"/>
    </row>
    <row r="70" spans="1:19" ht="29.25" x14ac:dyDescent="0.25">
      <c r="A70" s="153" t="s">
        <v>461</v>
      </c>
      <c r="B70" s="154" t="s">
        <v>489</v>
      </c>
      <c r="C70" s="154" t="s">
        <v>489</v>
      </c>
      <c r="D70" s="154" t="s">
        <v>489</v>
      </c>
      <c r="E70" s="154" t="s">
        <v>489</v>
      </c>
      <c r="F70" s="154" t="s">
        <v>489</v>
      </c>
      <c r="G70" s="154" t="s">
        <v>489</v>
      </c>
      <c r="H70" s="154" t="s">
        <v>489</v>
      </c>
      <c r="I70" s="154" t="s">
        <v>489</v>
      </c>
      <c r="J70" s="154" t="s">
        <v>489</v>
      </c>
      <c r="K70" s="154" t="s">
        <v>489</v>
      </c>
      <c r="L70" s="154" t="s">
        <v>489</v>
      </c>
      <c r="M70" s="154" t="s">
        <v>489</v>
      </c>
      <c r="N70" s="10" t="s">
        <v>489</v>
      </c>
      <c r="S70" s="96"/>
    </row>
    <row r="71" spans="1:19" ht="29.25" x14ac:dyDescent="0.25">
      <c r="A71" s="153" t="s">
        <v>462</v>
      </c>
      <c r="B71" s="154" t="s">
        <v>489</v>
      </c>
      <c r="C71" s="154" t="s">
        <v>489</v>
      </c>
      <c r="D71" s="154" t="s">
        <v>489</v>
      </c>
      <c r="E71" s="154" t="s">
        <v>489</v>
      </c>
      <c r="F71" s="154" t="s">
        <v>489</v>
      </c>
      <c r="G71" s="154" t="s">
        <v>489</v>
      </c>
      <c r="H71" s="154" t="s">
        <v>489</v>
      </c>
      <c r="I71" s="154" t="s">
        <v>489</v>
      </c>
      <c r="J71" s="154" t="s">
        <v>489</v>
      </c>
      <c r="K71" s="154" t="s">
        <v>489</v>
      </c>
      <c r="L71" s="154" t="s">
        <v>489</v>
      </c>
      <c r="M71" s="154" t="s">
        <v>489</v>
      </c>
      <c r="N71" s="10" t="s">
        <v>489</v>
      </c>
      <c r="S71" s="96"/>
    </row>
    <row r="72" spans="1:19" ht="29.25" x14ac:dyDescent="0.25">
      <c r="A72" s="153" t="s">
        <v>463</v>
      </c>
      <c r="B72" s="154" t="s">
        <v>489</v>
      </c>
      <c r="C72" s="154" t="s">
        <v>489</v>
      </c>
      <c r="D72" s="154" t="s">
        <v>489</v>
      </c>
      <c r="E72" s="154" t="s">
        <v>489</v>
      </c>
      <c r="F72" s="154" t="s">
        <v>489</v>
      </c>
      <c r="G72" s="154" t="s">
        <v>489</v>
      </c>
      <c r="H72" s="154" t="s">
        <v>489</v>
      </c>
      <c r="I72" s="154" t="s">
        <v>489</v>
      </c>
      <c r="J72" s="154" t="s">
        <v>489</v>
      </c>
      <c r="K72" s="154" t="s">
        <v>489</v>
      </c>
      <c r="L72" s="154" t="s">
        <v>489</v>
      </c>
      <c r="M72" s="154" t="s">
        <v>489</v>
      </c>
      <c r="N72" s="10" t="s">
        <v>489</v>
      </c>
      <c r="S72" s="96"/>
    </row>
    <row r="73" spans="1:19" x14ac:dyDescent="0.25">
      <c r="S73" s="96"/>
    </row>
    <row r="74" spans="1:19" x14ac:dyDescent="0.25">
      <c r="S74" s="96"/>
    </row>
    <row r="75" spans="1:19" ht="15.75" x14ac:dyDescent="0.25">
      <c r="A75" s="279" t="s">
        <v>377</v>
      </c>
      <c r="B75" s="305" t="s">
        <v>436</v>
      </c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S75" s="96"/>
    </row>
    <row r="76" spans="1:19" ht="28.5" x14ac:dyDescent="0.25">
      <c r="A76" s="279"/>
      <c r="B76" s="19" t="s">
        <v>17</v>
      </c>
      <c r="C76" s="16" t="s">
        <v>16</v>
      </c>
      <c r="D76" s="16" t="s">
        <v>4</v>
      </c>
      <c r="E76" s="16" t="s">
        <v>5</v>
      </c>
      <c r="F76" s="16" t="s">
        <v>2</v>
      </c>
      <c r="G76" s="16" t="s">
        <v>6</v>
      </c>
      <c r="H76" s="16" t="s">
        <v>7</v>
      </c>
      <c r="I76" s="16" t="s">
        <v>8</v>
      </c>
      <c r="J76" s="16" t="s">
        <v>9</v>
      </c>
      <c r="K76" s="16" t="s">
        <v>10</v>
      </c>
      <c r="L76" s="16" t="s">
        <v>11</v>
      </c>
      <c r="M76" s="16" t="s">
        <v>12</v>
      </c>
      <c r="N76" s="97" t="str">
        <f>Настройки!$B$1 &amp; " мес (ср.знач)"</f>
        <v>2 мес (ср.знач)</v>
      </c>
      <c r="S76" s="96"/>
    </row>
    <row r="77" spans="1:19" ht="29.25" x14ac:dyDescent="0.25">
      <c r="A77" s="153" t="s">
        <v>460</v>
      </c>
      <c r="B77" s="105" t="s">
        <v>489</v>
      </c>
      <c r="C77" s="105" t="s">
        <v>489</v>
      </c>
      <c r="D77" s="105" t="str">
        <f t="shared" ref="D77:M77" si="40">IF(D53="","",ROUND(D53/D61-100%,3))</f>
        <v/>
      </c>
      <c r="E77" s="105" t="str">
        <f t="shared" si="40"/>
        <v/>
      </c>
      <c r="F77" s="105" t="str">
        <f t="shared" si="40"/>
        <v/>
      </c>
      <c r="G77" s="105" t="str">
        <f t="shared" si="40"/>
        <v/>
      </c>
      <c r="H77" s="105" t="str">
        <f t="shared" si="40"/>
        <v/>
      </c>
      <c r="I77" s="105" t="str">
        <f t="shared" si="40"/>
        <v/>
      </c>
      <c r="J77" s="105" t="str">
        <f t="shared" si="40"/>
        <v/>
      </c>
      <c r="K77" s="105" t="str">
        <f t="shared" si="40"/>
        <v/>
      </c>
      <c r="L77" s="105" t="str">
        <f t="shared" si="40"/>
        <v/>
      </c>
      <c r="M77" s="105" t="str">
        <f t="shared" si="40"/>
        <v/>
      </c>
      <c r="N77" s="105" t="s">
        <v>489</v>
      </c>
      <c r="S77" s="96"/>
    </row>
    <row r="78" spans="1:19" ht="29.25" x14ac:dyDescent="0.25">
      <c r="A78" s="153" t="s">
        <v>461</v>
      </c>
      <c r="B78" s="105" t="s">
        <v>489</v>
      </c>
      <c r="C78" s="105" t="s">
        <v>489</v>
      </c>
      <c r="D78" s="105" t="str">
        <f t="shared" ref="D78:M78" si="41">IF(D54="","",ROUND(D54/D62-100%,3))</f>
        <v/>
      </c>
      <c r="E78" s="105" t="str">
        <f t="shared" si="41"/>
        <v/>
      </c>
      <c r="F78" s="105" t="str">
        <f t="shared" si="41"/>
        <v/>
      </c>
      <c r="G78" s="105" t="str">
        <f t="shared" si="41"/>
        <v/>
      </c>
      <c r="H78" s="105" t="str">
        <f t="shared" si="41"/>
        <v/>
      </c>
      <c r="I78" s="105" t="str">
        <f t="shared" si="41"/>
        <v/>
      </c>
      <c r="J78" s="105" t="str">
        <f t="shared" si="41"/>
        <v/>
      </c>
      <c r="K78" s="105" t="str">
        <f t="shared" si="41"/>
        <v/>
      </c>
      <c r="L78" s="105" t="str">
        <f t="shared" si="41"/>
        <v/>
      </c>
      <c r="M78" s="105" t="str">
        <f t="shared" si="41"/>
        <v/>
      </c>
      <c r="N78" s="105" t="s">
        <v>489</v>
      </c>
      <c r="S78" s="96"/>
    </row>
    <row r="79" spans="1:19" ht="29.25" x14ac:dyDescent="0.25">
      <c r="A79" s="153" t="s">
        <v>462</v>
      </c>
      <c r="B79" s="105" t="s">
        <v>489</v>
      </c>
      <c r="C79" s="105" t="s">
        <v>489</v>
      </c>
      <c r="D79" s="105" t="str">
        <f t="shared" ref="D79:M79" si="42">IF(D55="","",ROUND(D55/D63-100%,3))</f>
        <v/>
      </c>
      <c r="E79" s="105" t="str">
        <f t="shared" si="42"/>
        <v/>
      </c>
      <c r="F79" s="105" t="str">
        <f t="shared" si="42"/>
        <v/>
      </c>
      <c r="G79" s="105" t="str">
        <f t="shared" si="42"/>
        <v/>
      </c>
      <c r="H79" s="105" t="str">
        <f t="shared" si="42"/>
        <v/>
      </c>
      <c r="I79" s="105" t="str">
        <f t="shared" si="42"/>
        <v/>
      </c>
      <c r="J79" s="105" t="str">
        <f t="shared" si="42"/>
        <v/>
      </c>
      <c r="K79" s="105" t="str">
        <f t="shared" si="42"/>
        <v/>
      </c>
      <c r="L79" s="105" t="str">
        <f t="shared" si="42"/>
        <v/>
      </c>
      <c r="M79" s="105" t="str">
        <f t="shared" si="42"/>
        <v/>
      </c>
      <c r="N79" s="105" t="s">
        <v>489</v>
      </c>
      <c r="S79" s="96"/>
    </row>
    <row r="80" spans="1:19" ht="29.25" x14ac:dyDescent="0.25">
      <c r="A80" s="153" t="s">
        <v>463</v>
      </c>
      <c r="B80" s="105" t="s">
        <v>489</v>
      </c>
      <c r="C80" s="105" t="s">
        <v>489</v>
      </c>
      <c r="D80" s="105" t="str">
        <f t="shared" ref="D80:M80" si="43">IF(D56="","",ROUND(D56/D64-100%,3))</f>
        <v/>
      </c>
      <c r="E80" s="105" t="str">
        <f t="shared" si="43"/>
        <v/>
      </c>
      <c r="F80" s="105" t="str">
        <f t="shared" si="43"/>
        <v/>
      </c>
      <c r="G80" s="105" t="str">
        <f t="shared" si="43"/>
        <v/>
      </c>
      <c r="H80" s="105" t="str">
        <f t="shared" si="43"/>
        <v/>
      </c>
      <c r="I80" s="105" t="str">
        <f t="shared" si="43"/>
        <v/>
      </c>
      <c r="J80" s="105" t="str">
        <f t="shared" si="43"/>
        <v/>
      </c>
      <c r="K80" s="105" t="str">
        <f t="shared" si="43"/>
        <v/>
      </c>
      <c r="L80" s="105" t="str">
        <f t="shared" si="43"/>
        <v/>
      </c>
      <c r="M80" s="105" t="str">
        <f t="shared" si="43"/>
        <v/>
      </c>
      <c r="N80" s="105" t="s">
        <v>489</v>
      </c>
      <c r="S80" s="96"/>
    </row>
    <row r="81" spans="1:19" x14ac:dyDescent="0.25">
      <c r="S81" s="96"/>
    </row>
    <row r="82" spans="1:19" x14ac:dyDescent="0.25">
      <c r="S82" s="96"/>
    </row>
    <row r="83" spans="1:19" ht="30.75" customHeight="1" x14ac:dyDescent="0.25">
      <c r="A83" s="279" t="s">
        <v>377</v>
      </c>
      <c r="B83" s="305" t="s">
        <v>37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S83" s="96"/>
    </row>
    <row r="84" spans="1:19" ht="28.5" x14ac:dyDescent="0.25">
      <c r="A84" s="279"/>
      <c r="B84" s="19" t="s">
        <v>17</v>
      </c>
      <c r="C84" s="16" t="s">
        <v>16</v>
      </c>
      <c r="D84" s="16" t="s">
        <v>4</v>
      </c>
      <c r="E84" s="16" t="s">
        <v>5</v>
      </c>
      <c r="F84" s="16" t="s">
        <v>2</v>
      </c>
      <c r="G84" s="16" t="s">
        <v>6</v>
      </c>
      <c r="H84" s="16" t="s">
        <v>7</v>
      </c>
      <c r="I84" s="16" t="s">
        <v>8</v>
      </c>
      <c r="J84" s="16" t="s">
        <v>9</v>
      </c>
      <c r="K84" s="16" t="s">
        <v>10</v>
      </c>
      <c r="L84" s="16" t="s">
        <v>11</v>
      </c>
      <c r="M84" s="16" t="s">
        <v>12</v>
      </c>
      <c r="N84" s="97" t="str">
        <f>N68</f>
        <v>2 мес (ср.знач)</v>
      </c>
    </row>
    <row r="85" spans="1:19" ht="29.25" x14ac:dyDescent="0.25">
      <c r="A85" s="153" t="s">
        <v>460</v>
      </c>
      <c r="B85" s="105" t="s">
        <v>489</v>
      </c>
      <c r="C85" s="105" t="s">
        <v>489</v>
      </c>
      <c r="D85" s="105" t="s">
        <v>489</v>
      </c>
      <c r="E85" s="105" t="s">
        <v>489</v>
      </c>
      <c r="F85" s="105" t="s">
        <v>489</v>
      </c>
      <c r="G85" s="105" t="s">
        <v>489</v>
      </c>
      <c r="H85" s="105" t="s">
        <v>489</v>
      </c>
      <c r="I85" s="105" t="s">
        <v>489</v>
      </c>
      <c r="J85" s="105" t="s">
        <v>489</v>
      </c>
      <c r="K85" s="105" t="s">
        <v>489</v>
      </c>
      <c r="L85" s="105" t="s">
        <v>489</v>
      </c>
      <c r="M85" s="105" t="s">
        <v>489</v>
      </c>
      <c r="N85" s="105" t="s">
        <v>489</v>
      </c>
    </row>
    <row r="86" spans="1:19" ht="29.25" x14ac:dyDescent="0.25">
      <c r="A86" s="153" t="s">
        <v>461</v>
      </c>
      <c r="B86" s="105" t="s">
        <v>489</v>
      </c>
      <c r="C86" s="105" t="s">
        <v>489</v>
      </c>
      <c r="D86" s="105" t="s">
        <v>489</v>
      </c>
      <c r="E86" s="105" t="s">
        <v>489</v>
      </c>
      <c r="F86" s="105" t="s">
        <v>489</v>
      </c>
      <c r="G86" s="105" t="s">
        <v>489</v>
      </c>
      <c r="H86" s="105" t="s">
        <v>489</v>
      </c>
      <c r="I86" s="105" t="s">
        <v>489</v>
      </c>
      <c r="J86" s="105" t="s">
        <v>489</v>
      </c>
      <c r="K86" s="105" t="s">
        <v>489</v>
      </c>
      <c r="L86" s="105" t="s">
        <v>489</v>
      </c>
      <c r="M86" s="105" t="s">
        <v>489</v>
      </c>
      <c r="N86" s="105" t="s">
        <v>489</v>
      </c>
    </row>
    <row r="87" spans="1:19" ht="29.25" x14ac:dyDescent="0.25">
      <c r="A87" s="153" t="s">
        <v>462</v>
      </c>
      <c r="B87" s="105" t="s">
        <v>489</v>
      </c>
      <c r="C87" s="105" t="s">
        <v>489</v>
      </c>
      <c r="D87" s="105" t="s">
        <v>489</v>
      </c>
      <c r="E87" s="105" t="s">
        <v>489</v>
      </c>
      <c r="F87" s="105" t="s">
        <v>489</v>
      </c>
      <c r="G87" s="105" t="s">
        <v>489</v>
      </c>
      <c r="H87" s="105" t="s">
        <v>489</v>
      </c>
      <c r="I87" s="105" t="s">
        <v>489</v>
      </c>
      <c r="J87" s="105" t="s">
        <v>489</v>
      </c>
      <c r="K87" s="105" t="s">
        <v>489</v>
      </c>
      <c r="L87" s="105" t="s">
        <v>489</v>
      </c>
      <c r="M87" s="105" t="s">
        <v>489</v>
      </c>
      <c r="N87" s="105" t="s">
        <v>489</v>
      </c>
    </row>
    <row r="88" spans="1:19" ht="29.25" x14ac:dyDescent="0.25">
      <c r="A88" s="153" t="s">
        <v>463</v>
      </c>
      <c r="B88" s="105" t="s">
        <v>489</v>
      </c>
      <c r="C88" s="105" t="s">
        <v>489</v>
      </c>
      <c r="D88" s="105" t="s">
        <v>489</v>
      </c>
      <c r="E88" s="105" t="s">
        <v>489</v>
      </c>
      <c r="F88" s="105" t="s">
        <v>489</v>
      </c>
      <c r="G88" s="105" t="s">
        <v>489</v>
      </c>
      <c r="H88" s="105" t="s">
        <v>489</v>
      </c>
      <c r="I88" s="105" t="s">
        <v>489</v>
      </c>
      <c r="J88" s="105" t="s">
        <v>489</v>
      </c>
      <c r="K88" s="105" t="s">
        <v>489</v>
      </c>
      <c r="L88" s="105" t="s">
        <v>489</v>
      </c>
      <c r="M88" s="105" t="s">
        <v>489</v>
      </c>
      <c r="N88" s="105" t="s">
        <v>489</v>
      </c>
    </row>
    <row r="91" spans="1:19" ht="50.25" customHeight="1" x14ac:dyDescent="0.25">
      <c r="A91" s="149"/>
      <c r="B91" s="278" t="s">
        <v>435</v>
      </c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</row>
  </sheetData>
  <mergeCells count="24">
    <mergeCell ref="A40:A43"/>
    <mergeCell ref="A28:A31"/>
    <mergeCell ref="B46:O46"/>
    <mergeCell ref="A49:N49"/>
    <mergeCell ref="B91:N91"/>
    <mergeCell ref="A67:A68"/>
    <mergeCell ref="B67:N67"/>
    <mergeCell ref="A83:A84"/>
    <mergeCell ref="B83:N83"/>
    <mergeCell ref="A75:A76"/>
    <mergeCell ref="B75:N75"/>
    <mergeCell ref="A59:A60"/>
    <mergeCell ref="B59:N59"/>
    <mergeCell ref="A32:A35"/>
    <mergeCell ref="A51:A52"/>
    <mergeCell ref="B51:N51"/>
    <mergeCell ref="A36:A39"/>
    <mergeCell ref="A1:S1"/>
    <mergeCell ref="A12:A15"/>
    <mergeCell ref="A16:A19"/>
    <mergeCell ref="A20:A23"/>
    <mergeCell ref="A24:A27"/>
    <mergeCell ref="A4:A7"/>
    <mergeCell ref="A8:A11"/>
  </mergeCells>
  <phoneticPr fontId="24" type="noConversion"/>
  <conditionalFormatting sqref="B85:N88">
    <cfRule type="cellIs" dxfId="276" priority="356" operator="greaterThan">
      <formula>0</formula>
    </cfRule>
  </conditionalFormatting>
  <conditionalFormatting sqref="D44:N44">
    <cfRule type="cellIs" dxfId="275" priority="241" operator="equal">
      <formula>0</formula>
    </cfRule>
  </conditionalFormatting>
  <conditionalFormatting sqref="B77:N80">
    <cfRule type="cellIs" dxfId="274" priority="159" operator="greaterThan">
      <formula>0</formula>
    </cfRule>
  </conditionalFormatting>
  <hyperlinks>
    <hyperlink ref="U1" location="Навигация!A1" display="Навигация"/>
  </hyperlink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7" operator="containsText" id="{E2DBB6B4-2B91-48C9-860D-6266DC681BF7}">
            <xm:f>NOT(ISERROR(SEARCH("-",B85)))</xm:f>
            <xm:f>"-"</xm:f>
            <x14:dxf>
              <font>
                <color theme="9" tint="-0.24994659260841701"/>
              </font>
              <fill>
                <patternFill patternType="solid">
                  <bgColor theme="0"/>
                </patternFill>
              </fill>
            </x14:dxf>
          </x14:cfRule>
          <xm:sqref>B85:N88</xm:sqref>
        </x14:conditionalFormatting>
        <x14:conditionalFormatting xmlns:xm="http://schemas.microsoft.com/office/excel/2006/main">
          <x14:cfRule type="containsText" priority="306" operator="containsText" id="{9BCC3DE8-C5AE-4DAC-BC25-96DC165238A8}">
            <xm:f>NOT(ISERROR(SEARCH("+",O44)))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07" operator="containsText" id="{91FA40EF-EF45-4E9C-8223-59BB119752AD}">
            <xm:f>NOT(ISERROR(SEARCH("-",O44)))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O44:Q44</xm:sqref>
        </x14:conditionalFormatting>
        <x14:conditionalFormatting xmlns:xm="http://schemas.microsoft.com/office/excel/2006/main">
          <x14:cfRule type="containsText" priority="242" operator="containsText" id="{5B298456-468A-48F4-A80A-625AB6C88571}">
            <xm:f>NOT(ISERROR(SEARCH("+",D44)))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43" operator="containsText" id="{A57B6FEB-D740-4CF1-B146-4C9843B64F72}">
            <xm:f>NOT(ISERROR(SEARCH("-",D44)))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D44:N44</xm:sqref>
        </x14:conditionalFormatting>
        <x14:conditionalFormatting xmlns:xm="http://schemas.microsoft.com/office/excel/2006/main">
          <x14:cfRule type="containsText" priority="163" operator="containsText" id="{9913E3E3-2F01-4649-BB8F-BDDD66379D40}">
            <xm:f>NOT(ISERROR(SEARCH("+",S5)))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64" operator="containsText" id="{6158F6E4-8EC4-40FE-AC0D-4A874FE7C165}">
            <xm:f>NOT(ISERROR(SEARCH("-",S5)))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S5</xm:sqref>
        </x14:conditionalFormatting>
        <x14:conditionalFormatting xmlns:xm="http://schemas.microsoft.com/office/excel/2006/main">
          <x14:cfRule type="containsText" priority="161" operator="containsText" id="{D46084EF-6C51-45CF-B7E7-D2DB3CC4C71A}">
            <xm:f>NOT(ISERROR(SEARCH("+",S7)))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62" operator="containsText" id="{CE8F3E00-4F11-40B6-A15B-420DFEC0D4D5}">
            <xm:f>NOT(ISERROR(SEARCH("-",S7)))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S7</xm:sqref>
        </x14:conditionalFormatting>
        <x14:conditionalFormatting xmlns:xm="http://schemas.microsoft.com/office/excel/2006/main">
          <x14:cfRule type="containsText" priority="160" operator="containsText" id="{3DE274CF-8027-4075-A430-75A150B4AD6D}">
            <xm:f>NOT(ISERROR(SEARCH("-",B77)))</xm:f>
            <xm:f>"-"</xm:f>
            <x14:dxf>
              <font>
                <color theme="9" tint="-0.24994659260841701"/>
              </font>
              <fill>
                <patternFill patternType="solid">
                  <bgColor theme="0"/>
                </patternFill>
              </fill>
            </x14:dxf>
          </x14:cfRule>
          <xm:sqref>B77:N80</xm:sqref>
        </x14:conditionalFormatting>
        <x14:conditionalFormatting xmlns:xm="http://schemas.microsoft.com/office/excel/2006/main">
          <x14:cfRule type="containsText" priority="113" operator="containsText" id="{9DE42888-704A-4CA9-BCB6-70AEEBA9E51E}">
            <xm:f>NOT(ISERROR(SEARCH("+",S9)))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14" operator="containsText" id="{591EBE87-524B-4CAE-8BA9-5F8C3ECDE076}">
            <xm:f>NOT(ISERROR(SEARCH("-",S9)))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S9 S13</xm:sqref>
        </x14:conditionalFormatting>
        <x14:conditionalFormatting xmlns:xm="http://schemas.microsoft.com/office/excel/2006/main">
          <x14:cfRule type="containsText" priority="111" operator="containsText" id="{BA552A32-2BCF-48D6-97DD-BF6DFA686AB1}">
            <xm:f>NOT(ISERROR(SEARCH("+",S11)))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12" operator="containsText" id="{A9DEEB9C-A35E-4187-8040-D78F53E9F20F}">
            <xm:f>NOT(ISERROR(SEARCH("-",S11)))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S11 S15</xm:sqref>
        </x14:conditionalFormatting>
        <x14:conditionalFormatting xmlns:xm="http://schemas.microsoft.com/office/excel/2006/main">
          <x14:cfRule type="containsText" priority="109" operator="containsText" id="{C22B8102-8D85-4105-BAC1-293991234BA0}">
            <xm:f>NOT(ISERROR(SEARCH("+",D5)))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10" operator="containsText" id="{CE0675B9-CD00-4DAA-A02A-D7CB902D0FC0}">
            <xm:f>NOT(ISERROR(SEARCH("-",D5)))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D5:N5</xm:sqref>
        </x14:conditionalFormatting>
        <x14:conditionalFormatting xmlns:xm="http://schemas.microsoft.com/office/excel/2006/main">
          <x14:cfRule type="containsText" priority="107" operator="containsText" id="{EF1F94AA-4D30-4CB3-AFE9-023987815174}">
            <xm:f>NOT(ISERROR(SEARCH("+",D7)))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08" operator="containsText" id="{C994C9E2-8CC9-479B-8294-B7263226FD98}">
            <xm:f>NOT(ISERROR(SEARCH("-",D7)))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D7:N7</xm:sqref>
        </x14:conditionalFormatting>
        <x14:conditionalFormatting xmlns:xm="http://schemas.microsoft.com/office/excel/2006/main">
          <x14:cfRule type="containsText" priority="105" operator="containsText" id="{F10A1ED7-B088-48F9-9814-F0E2693C319A}">
            <xm:f>NOT(ISERROR(SEARCH("+",D9)))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06" operator="containsText" id="{256E27F6-397A-45F4-B62C-330304DB1DCE}">
            <xm:f>NOT(ISERROR(SEARCH("-",D9)))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D9:N9</xm:sqref>
        </x14:conditionalFormatting>
        <x14:conditionalFormatting xmlns:xm="http://schemas.microsoft.com/office/excel/2006/main">
          <x14:cfRule type="containsText" priority="103" operator="containsText" id="{8BF0EB20-A1D7-421A-B674-06BFA97D1A7C}">
            <xm:f>NOT(ISERROR(SEARCH("+",D11)))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04" operator="containsText" id="{092311C6-1748-40C4-9D8E-087F2D644834}">
            <xm:f>NOT(ISERROR(SEARCH("-",D11)))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D11:N11</xm:sqref>
        </x14:conditionalFormatting>
        <x14:conditionalFormatting xmlns:xm="http://schemas.microsoft.com/office/excel/2006/main">
          <x14:cfRule type="containsText" priority="101" operator="containsText" id="{B91C1701-4766-46A1-A39F-38BBC97428FA}">
            <xm:f>NOT(ISERROR(SEARCH("+",D13)))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02" operator="containsText" id="{9F44FD36-33E3-42EC-AE04-9568197DC4EC}">
            <xm:f>NOT(ISERROR(SEARCH("-",D13)))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D13:N13</xm:sqref>
        </x14:conditionalFormatting>
        <x14:conditionalFormatting xmlns:xm="http://schemas.microsoft.com/office/excel/2006/main">
          <x14:cfRule type="containsText" priority="99" operator="containsText" id="{481A404E-56E4-41B3-98C8-C0B0FA061BEB}">
            <xm:f>NOT(ISERROR(SEARCH("+",D15)))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00" operator="containsText" id="{F51BAC06-F015-497F-AD89-B0B8C8FE6689}">
            <xm:f>NOT(ISERROR(SEARCH("-",D15)))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D15:N15</xm:sqref>
        </x14:conditionalFormatting>
        <x14:conditionalFormatting xmlns:xm="http://schemas.microsoft.com/office/excel/2006/main">
          <x14:cfRule type="containsText" priority="97" operator="containsText" id="{469A1473-189E-4326-9454-321B46F5003C}">
            <xm:f>NOT(ISERROR(SEARCH("+",D17)))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8" operator="containsText" id="{32500F81-3FAB-42CC-B0CB-FD885AB6BF84}">
            <xm:f>NOT(ISERROR(SEARCH("-",D17)))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D17:N17</xm:sqref>
        </x14:conditionalFormatting>
        <x14:conditionalFormatting xmlns:xm="http://schemas.microsoft.com/office/excel/2006/main">
          <x14:cfRule type="containsText" priority="95" operator="containsText" id="{9F381D2B-F582-40F7-83F3-F30F155B84AE}">
            <xm:f>NOT(ISERROR(SEARCH("+",D19)))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6" operator="containsText" id="{EF5E5638-C413-4081-894C-6024C243AEEA}">
            <xm:f>NOT(ISERROR(SEARCH("-",D19)))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D19:N19</xm:sqref>
        </x14:conditionalFormatting>
        <x14:conditionalFormatting xmlns:xm="http://schemas.microsoft.com/office/excel/2006/main">
          <x14:cfRule type="containsText" priority="93" operator="containsText" id="{EDCCDE96-63B8-4EDE-9C21-6A71AFC4170A}">
            <xm:f>NOT(ISERROR(SEARCH("+",D21)))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4" operator="containsText" id="{1B506F22-31DB-4012-A5A0-CEF4A12DCF27}">
            <xm:f>NOT(ISERROR(SEARCH("-",D21)))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D21:N21</xm:sqref>
        </x14:conditionalFormatting>
        <x14:conditionalFormatting xmlns:xm="http://schemas.microsoft.com/office/excel/2006/main">
          <x14:cfRule type="containsText" priority="91" operator="containsText" id="{CB0AE506-653F-42F4-AFBC-2E0B585CED75}">
            <xm:f>NOT(ISERROR(SEARCH("+",D23)))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2" operator="containsText" id="{DC8D486F-056C-4618-970B-9A5FD52594AA}">
            <xm:f>NOT(ISERROR(SEARCH("-",D23)))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D23:N23</xm:sqref>
        </x14:conditionalFormatting>
        <x14:conditionalFormatting xmlns:xm="http://schemas.microsoft.com/office/excel/2006/main">
          <x14:cfRule type="containsText" priority="89" operator="containsText" id="{DD3AA96A-CF28-42FC-A483-FF298E1661BB}">
            <xm:f>NOT(ISERROR(SEARCH("+",D25)))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0" operator="containsText" id="{C10BF289-885D-4B78-BF45-D44100B5884E}">
            <xm:f>NOT(ISERROR(SEARCH("-",D25)))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D25:N25</xm:sqref>
        </x14:conditionalFormatting>
        <x14:conditionalFormatting xmlns:xm="http://schemas.microsoft.com/office/excel/2006/main">
          <x14:cfRule type="containsText" priority="87" operator="containsText" id="{A026999D-9A18-483D-A6DB-20536C1D03F0}">
            <xm:f>NOT(ISERROR(SEARCH("+",D27)))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8" operator="containsText" id="{DB2F2A78-DFC7-46D8-8CCB-970ABF49D58B}">
            <xm:f>NOT(ISERROR(SEARCH("-",D27)))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D27:N27</xm:sqref>
        </x14:conditionalFormatting>
        <x14:conditionalFormatting xmlns:xm="http://schemas.microsoft.com/office/excel/2006/main">
          <x14:cfRule type="containsText" priority="85" operator="containsText" id="{BE815B2E-7FC1-4BCE-90E2-23A6A5EE6357}">
            <xm:f>NOT(ISERROR(SEARCH("+",D29)))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6" operator="containsText" id="{50B3A70F-0E1A-4894-A5FA-0114BC0BF85B}">
            <xm:f>NOT(ISERROR(SEARCH("-",D29)))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D29:N29</xm:sqref>
        </x14:conditionalFormatting>
        <x14:conditionalFormatting xmlns:xm="http://schemas.microsoft.com/office/excel/2006/main">
          <x14:cfRule type="containsText" priority="83" operator="containsText" id="{0593BF4B-F70C-499C-940B-46DE3149C862}">
            <xm:f>NOT(ISERROR(SEARCH("+",D31)))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4" operator="containsText" id="{F8779889-2F1E-464A-AB8C-61DAA00C243A}">
            <xm:f>NOT(ISERROR(SEARCH("-",D31)))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D31:N31</xm:sqref>
        </x14:conditionalFormatting>
        <x14:conditionalFormatting xmlns:xm="http://schemas.microsoft.com/office/excel/2006/main">
          <x14:cfRule type="containsText" priority="81" operator="containsText" id="{36E7F355-7ACF-4E70-ACA6-20C56F0E9F9F}">
            <xm:f>NOT(ISERROR(SEARCH("+",D33)))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2" operator="containsText" id="{8520226C-B6A7-448E-A9FC-5E089DA66E08}">
            <xm:f>NOT(ISERROR(SEARCH("-",D33)))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D33:N33</xm:sqref>
        </x14:conditionalFormatting>
        <x14:conditionalFormatting xmlns:xm="http://schemas.microsoft.com/office/excel/2006/main">
          <x14:cfRule type="containsText" priority="79" operator="containsText" id="{EFBA8740-2AC8-460A-A6EA-F426C2062556}">
            <xm:f>NOT(ISERROR(SEARCH("+",D35)))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0" operator="containsText" id="{5587D637-275B-4116-81C3-6C84B3629E55}">
            <xm:f>NOT(ISERROR(SEARCH("-",D35)))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D35:N35</xm:sqref>
        </x14:conditionalFormatting>
        <x14:conditionalFormatting xmlns:xm="http://schemas.microsoft.com/office/excel/2006/main">
          <x14:cfRule type="containsText" priority="77" operator="containsText" id="{9FD413B4-8935-4982-9A84-511068DE84C8}">
            <xm:f>NOT(ISERROR(SEARCH("+",D37)))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8" operator="containsText" id="{545D461A-C0E2-4F88-BD84-75667B16D641}">
            <xm:f>NOT(ISERROR(SEARCH("-",D37)))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D37:N37</xm:sqref>
        </x14:conditionalFormatting>
        <x14:conditionalFormatting xmlns:xm="http://schemas.microsoft.com/office/excel/2006/main">
          <x14:cfRule type="containsText" priority="75" operator="containsText" id="{3F90F283-6E2D-4A45-9D57-E517883BE11F}">
            <xm:f>NOT(ISERROR(SEARCH("+",D39)))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6" operator="containsText" id="{D7C55DD5-9A39-4907-A145-096ED3452629}">
            <xm:f>NOT(ISERROR(SEARCH("-",D39)))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D39:N39</xm:sqref>
        </x14:conditionalFormatting>
        <x14:conditionalFormatting xmlns:xm="http://schemas.microsoft.com/office/excel/2006/main">
          <x14:cfRule type="containsText" priority="73" operator="containsText" id="{3F796E9C-62F6-429B-9DCF-B700D5F9D5DB}">
            <xm:f>NOT(ISERROR(SEARCH("+",D41)))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4" operator="containsText" id="{A680C79E-A6A5-434A-968C-A1E3C1F463C2}">
            <xm:f>NOT(ISERROR(SEARCH("-",D41)))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D41:N41</xm:sqref>
        </x14:conditionalFormatting>
        <x14:conditionalFormatting xmlns:xm="http://schemas.microsoft.com/office/excel/2006/main">
          <x14:cfRule type="containsText" priority="71" operator="containsText" id="{EF7ADD5C-787C-4A4C-A863-FEB6EFEDDFDB}">
            <xm:f>NOT(ISERROR(SEARCH("+",D43)))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2" operator="containsText" id="{9FA602E5-1D7A-4B6B-A3CE-5A0E3B1F83DF}">
            <xm:f>NOT(ISERROR(SEARCH("-",D43)))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D43:N43</xm:sqref>
        </x14:conditionalFormatting>
        <x14:conditionalFormatting xmlns:xm="http://schemas.microsoft.com/office/excel/2006/main">
          <x14:cfRule type="containsText" priority="69" operator="containsText" id="{93407B99-B199-44E2-92A7-C0ECD536DEE9}">
            <xm:f>NOT(ISERROR(SEARCH("+",O5)))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70" operator="containsText" id="{EB6ECD4F-8CEF-409B-9E27-5D224B2617B9}">
            <xm:f>NOT(ISERROR(SEARCH("-",O5)))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O5:R5</xm:sqref>
        </x14:conditionalFormatting>
        <x14:conditionalFormatting xmlns:xm="http://schemas.microsoft.com/office/excel/2006/main">
          <x14:cfRule type="containsText" priority="67" operator="containsText" id="{1049926B-11FE-4614-A627-8DDB44351CA7}">
            <xm:f>NOT(ISERROR(SEARCH("+",O7)))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8" operator="containsText" id="{1CA1CA75-AFA1-4D1B-9520-D9E4F7A2368D}">
            <xm:f>NOT(ISERROR(SEARCH("-",O7)))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O7:R7</xm:sqref>
        </x14:conditionalFormatting>
        <x14:conditionalFormatting xmlns:xm="http://schemas.microsoft.com/office/excel/2006/main">
          <x14:cfRule type="containsText" priority="65" operator="containsText" id="{F0B4B49B-F323-4AC8-AF1A-20B7B8D8159C}">
            <xm:f>NOT(ISERROR(SEARCH("+",O9)))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6" operator="containsText" id="{10F9A736-6FEC-49FA-98BA-7D3076B3A6DB}">
            <xm:f>NOT(ISERROR(SEARCH("-",O9)))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O9:R9</xm:sqref>
        </x14:conditionalFormatting>
        <x14:conditionalFormatting xmlns:xm="http://schemas.microsoft.com/office/excel/2006/main">
          <x14:cfRule type="containsText" priority="63" operator="containsText" id="{A88315B7-6037-4E82-B481-A9A2FE8F5810}">
            <xm:f>NOT(ISERROR(SEARCH("+",O11)))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4" operator="containsText" id="{9F95DD8C-0C3E-401B-B4A0-05E2256A81E5}">
            <xm:f>NOT(ISERROR(SEARCH("-",O11)))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O11:R11</xm:sqref>
        </x14:conditionalFormatting>
        <x14:conditionalFormatting xmlns:xm="http://schemas.microsoft.com/office/excel/2006/main">
          <x14:cfRule type="containsText" priority="61" operator="containsText" id="{A72895E7-2110-42A9-8BD6-5304798F3D36}">
            <xm:f>NOT(ISERROR(SEARCH("+",O13)))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2" operator="containsText" id="{90EFF407-8A9E-4AD8-9AA5-02664CEA447D}">
            <xm:f>NOT(ISERROR(SEARCH("-",O13)))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O13:P13</xm:sqref>
        </x14:conditionalFormatting>
        <x14:conditionalFormatting xmlns:xm="http://schemas.microsoft.com/office/excel/2006/main">
          <x14:cfRule type="containsText" priority="59" operator="containsText" id="{F99BBF52-C0F1-4627-AFC1-49E6F5561AD9}">
            <xm:f>NOT(ISERROR(SEARCH("+",Q13)))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0" operator="containsText" id="{1B6B2DB1-DCDF-4F5A-ACAC-DBB2B105F8EA}">
            <xm:f>NOT(ISERROR(SEARCH("-",Q13)))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Q13:R13</xm:sqref>
        </x14:conditionalFormatting>
        <x14:conditionalFormatting xmlns:xm="http://schemas.microsoft.com/office/excel/2006/main">
          <x14:cfRule type="containsText" priority="57" operator="containsText" id="{D7BB12A5-0D55-4302-9856-DF6D926EAD61}">
            <xm:f>NOT(ISERROR(SEARCH("+",O15)))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8" operator="containsText" id="{12C24376-A529-4683-9DAD-AD5A53A55878}">
            <xm:f>NOT(ISERROR(SEARCH("-",O15)))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O15:R15</xm:sqref>
        </x14:conditionalFormatting>
        <x14:conditionalFormatting xmlns:xm="http://schemas.microsoft.com/office/excel/2006/main">
          <x14:cfRule type="containsText" priority="55" operator="containsText" id="{98BC53D4-528E-4018-8BBA-48B15C4EE5B3}">
            <xm:f>NOT(ISERROR(SEARCH("+",O17)))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6" operator="containsText" id="{F80A37BB-67B8-4532-8BE1-EF6027BA0414}">
            <xm:f>NOT(ISERROR(SEARCH("-",O17)))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O17:R17</xm:sqref>
        </x14:conditionalFormatting>
        <x14:conditionalFormatting xmlns:xm="http://schemas.microsoft.com/office/excel/2006/main">
          <x14:cfRule type="containsText" priority="53" operator="containsText" id="{E9E3AE6F-A23E-40C1-AA2D-0F19F72F4422}">
            <xm:f>NOT(ISERROR(SEARCH("+",O19)))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4" operator="containsText" id="{65860DB0-58DF-4CAA-823B-D77038CF0975}">
            <xm:f>NOT(ISERROR(SEARCH("-",O19)))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O19:R19</xm:sqref>
        </x14:conditionalFormatting>
        <x14:conditionalFormatting xmlns:xm="http://schemas.microsoft.com/office/excel/2006/main">
          <x14:cfRule type="containsText" priority="51" operator="containsText" id="{B9FF5FA3-AAB4-4D4F-98CD-A123E7D36225}">
            <xm:f>NOT(ISERROR(SEARCH("+",O21)))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2" operator="containsText" id="{7913495F-22D1-4290-89C0-03E8A1BEB245}">
            <xm:f>NOT(ISERROR(SEARCH("-",O21)))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O21:R21</xm:sqref>
        </x14:conditionalFormatting>
        <x14:conditionalFormatting xmlns:xm="http://schemas.microsoft.com/office/excel/2006/main">
          <x14:cfRule type="containsText" priority="49" operator="containsText" id="{FDD63DB0-BB7D-4A1F-99C7-CB4655CAECC6}">
            <xm:f>NOT(ISERROR(SEARCH("+",O23)))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50" operator="containsText" id="{680D506F-E91D-48AC-808E-E4FF564B38C6}">
            <xm:f>NOT(ISERROR(SEARCH("-",O23)))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O23:R23</xm:sqref>
        </x14:conditionalFormatting>
        <x14:conditionalFormatting xmlns:xm="http://schemas.microsoft.com/office/excel/2006/main">
          <x14:cfRule type="containsText" priority="47" operator="containsText" id="{2AFB6A3D-F5EF-47A4-A8E5-EE312DECF6E4}">
            <xm:f>NOT(ISERROR(SEARCH("+",O25)))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8" operator="containsText" id="{868C5D06-E3FF-4612-8076-D54DD12330AE}">
            <xm:f>NOT(ISERROR(SEARCH("-",O25)))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O25:R25</xm:sqref>
        </x14:conditionalFormatting>
        <x14:conditionalFormatting xmlns:xm="http://schemas.microsoft.com/office/excel/2006/main">
          <x14:cfRule type="containsText" priority="45" operator="containsText" id="{F49E1B8B-6EEE-4A89-BA4F-D090E14158A8}">
            <xm:f>NOT(ISERROR(SEARCH("+",O27)))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6" operator="containsText" id="{4176DCA2-F06C-4A7C-91DF-A99B2EFB7662}">
            <xm:f>NOT(ISERROR(SEARCH("-",O27)))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O27:R27</xm:sqref>
        </x14:conditionalFormatting>
        <x14:conditionalFormatting xmlns:xm="http://schemas.microsoft.com/office/excel/2006/main">
          <x14:cfRule type="containsText" priority="43" operator="containsText" id="{B923D7F5-BBA7-4CE0-A298-2DAA31614BF9}">
            <xm:f>NOT(ISERROR(SEARCH("+",O29)))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4" operator="containsText" id="{9651EDD7-CCCD-4660-988E-23C54D052F6E}">
            <xm:f>NOT(ISERROR(SEARCH("-",O29)))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O29:R29</xm:sqref>
        </x14:conditionalFormatting>
        <x14:conditionalFormatting xmlns:xm="http://schemas.microsoft.com/office/excel/2006/main">
          <x14:cfRule type="containsText" priority="41" operator="containsText" id="{E46A0D15-20F4-460E-A7C4-F84CF60D6E5A}">
            <xm:f>NOT(ISERROR(SEARCH("+",O31)))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2" operator="containsText" id="{C291553F-4D5B-44CE-A4A0-064F5F517B1F}">
            <xm:f>NOT(ISERROR(SEARCH("-",O31)))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O31:R31</xm:sqref>
        </x14:conditionalFormatting>
        <x14:conditionalFormatting xmlns:xm="http://schemas.microsoft.com/office/excel/2006/main">
          <x14:cfRule type="containsText" priority="39" operator="containsText" id="{ABAA6347-6784-424D-AF9B-195EA2626768}">
            <xm:f>NOT(ISERROR(SEARCH("+",O33)))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0" operator="containsText" id="{1A3026B7-AFF1-4ECE-BBE7-BAB699E17E7A}">
            <xm:f>NOT(ISERROR(SEARCH("-",O33)))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O33:R33</xm:sqref>
        </x14:conditionalFormatting>
        <x14:conditionalFormatting xmlns:xm="http://schemas.microsoft.com/office/excel/2006/main">
          <x14:cfRule type="containsText" priority="37" operator="containsText" id="{42427759-0DF5-4C1F-B38E-FFA0A64DDFC7}">
            <xm:f>NOT(ISERROR(SEARCH("+",O35)))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8" operator="containsText" id="{F21D7E85-9AF6-46D6-BE9A-78CADB481339}">
            <xm:f>NOT(ISERROR(SEARCH("-",O35)))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O35:R35</xm:sqref>
        </x14:conditionalFormatting>
        <x14:conditionalFormatting xmlns:xm="http://schemas.microsoft.com/office/excel/2006/main">
          <x14:cfRule type="containsText" priority="35" operator="containsText" id="{4CEC3CEF-DE22-4633-869A-051739402316}">
            <xm:f>NOT(ISERROR(SEARCH("+",O37)))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6" operator="containsText" id="{E482D5BE-87DA-4A54-8447-666F02142B4A}">
            <xm:f>NOT(ISERROR(SEARCH("-",O37)))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O37:R37</xm:sqref>
        </x14:conditionalFormatting>
        <x14:conditionalFormatting xmlns:xm="http://schemas.microsoft.com/office/excel/2006/main">
          <x14:cfRule type="containsText" priority="33" operator="containsText" id="{018FB124-A268-4ABF-A9CA-130D63550D37}">
            <xm:f>NOT(ISERROR(SEARCH("+",O39)))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4" operator="containsText" id="{514B4FA1-63EA-4762-9662-77D125E25128}">
            <xm:f>NOT(ISERROR(SEARCH("-",O39)))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O39:R39</xm:sqref>
        </x14:conditionalFormatting>
        <x14:conditionalFormatting xmlns:xm="http://schemas.microsoft.com/office/excel/2006/main">
          <x14:cfRule type="containsText" priority="31" operator="containsText" id="{8D0F8C0C-1A18-4330-A72D-BD2466D19FE9}">
            <xm:f>NOT(ISERROR(SEARCH("+",O41)))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2" operator="containsText" id="{8701F4B3-2366-4B3F-BB77-2B16C301D644}">
            <xm:f>NOT(ISERROR(SEARCH("-",O41)))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O41:R41</xm:sqref>
        </x14:conditionalFormatting>
        <x14:conditionalFormatting xmlns:xm="http://schemas.microsoft.com/office/excel/2006/main">
          <x14:cfRule type="containsText" priority="29" operator="containsText" id="{ACAB5DE4-D8F1-478D-BAA3-6C5BBCD238D1}">
            <xm:f>NOT(ISERROR(SEARCH("+",O43)))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0" operator="containsText" id="{54DC2859-2EF7-4912-B7F1-FD130FE947C5}">
            <xm:f>NOT(ISERROR(SEARCH("-",O43)))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O43:R43</xm:sqref>
        </x14:conditionalFormatting>
        <x14:conditionalFormatting xmlns:xm="http://schemas.microsoft.com/office/excel/2006/main">
          <x14:cfRule type="containsText" priority="27" operator="containsText" id="{A0CABDD6-75EF-44EA-9C5D-FE8C7A9503E1}">
            <xm:f>NOT(ISERROR(SEARCH("+",S17)))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8" operator="containsText" id="{5003514D-7D36-40E9-92E0-2E1791E47DDD}">
            <xm:f>NOT(ISERROR(SEARCH("-",S17)))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S17</xm:sqref>
        </x14:conditionalFormatting>
        <x14:conditionalFormatting xmlns:xm="http://schemas.microsoft.com/office/excel/2006/main">
          <x14:cfRule type="containsText" priority="25" operator="containsText" id="{11EF28A4-F5D3-4394-9C20-5E27C83231E0}">
            <xm:f>NOT(ISERROR(SEARCH("+",S19)))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6" operator="containsText" id="{FF5243E7-2ED2-4A30-85C0-0105F28ADBA8}">
            <xm:f>NOT(ISERROR(SEARCH("-",S19)))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ontainsText" priority="23" operator="containsText" id="{923A311B-0960-4454-BC96-A058847F5AD3}">
            <xm:f>NOT(ISERROR(SEARCH("+",S21)))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4" operator="containsText" id="{6B0E364F-72A5-4797-BA1A-42239625FCD0}">
            <xm:f>NOT(ISERROR(SEARCH("-",S21)))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S21</xm:sqref>
        </x14:conditionalFormatting>
        <x14:conditionalFormatting xmlns:xm="http://schemas.microsoft.com/office/excel/2006/main">
          <x14:cfRule type="containsText" priority="21" operator="containsText" id="{8B65ABF7-C3F9-4C91-9F02-C49BAC2FBEF3}">
            <xm:f>NOT(ISERROR(SEARCH("+",S23)))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2" operator="containsText" id="{6EF7CD80-58EB-4134-9E25-78440C45DBA4}">
            <xm:f>NOT(ISERROR(SEARCH("-",S23)))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S23</xm:sqref>
        </x14:conditionalFormatting>
        <x14:conditionalFormatting xmlns:xm="http://schemas.microsoft.com/office/excel/2006/main">
          <x14:cfRule type="containsText" priority="19" operator="containsText" id="{8C236FB5-8461-4AF4-969F-6D3C6095D916}">
            <xm:f>NOT(ISERROR(SEARCH("+",S25)))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0" operator="containsText" id="{BD2C88FD-42C2-4C4F-9477-F76C3D25A213}">
            <xm:f>NOT(ISERROR(SEARCH("-",S25)))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ontainsText" priority="17" operator="containsText" id="{D299104D-8708-4D59-8F9D-646CBC0539B5}">
            <xm:f>NOT(ISERROR(SEARCH("+",S27)))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8" operator="containsText" id="{EF15621B-49FF-4AD5-AF87-5CE0BEF45BA0}">
            <xm:f>NOT(ISERROR(SEARCH("-",S27)))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S27</xm:sqref>
        </x14:conditionalFormatting>
        <x14:conditionalFormatting xmlns:xm="http://schemas.microsoft.com/office/excel/2006/main">
          <x14:cfRule type="containsText" priority="15" operator="containsText" id="{5E403BCB-7046-4771-BFCD-CD6B6B4D77A9}">
            <xm:f>NOT(ISERROR(SEARCH("+",S29)))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6" operator="containsText" id="{85E18539-CEEC-4157-BFD3-A50C835B4FC7}">
            <xm:f>NOT(ISERROR(SEARCH("-",S29)))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S29</xm:sqref>
        </x14:conditionalFormatting>
        <x14:conditionalFormatting xmlns:xm="http://schemas.microsoft.com/office/excel/2006/main">
          <x14:cfRule type="containsText" priority="13" operator="containsText" id="{1B4E5AFB-4253-4777-B672-6B04DC1D8E0C}">
            <xm:f>NOT(ISERROR(SEARCH("+",S31)))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4" operator="containsText" id="{F5C66A04-6656-4593-B02F-B2B960602F48}">
            <xm:f>NOT(ISERROR(SEARCH("-",S31)))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ontainsText" priority="11" operator="containsText" id="{EF1AD2FE-53B3-4DA7-BBAB-90AB7DAE832B}">
            <xm:f>NOT(ISERROR(SEARCH("+",S33)))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2" operator="containsText" id="{8A02B3EA-D5DE-4597-8A0C-E6153BB5E381}">
            <xm:f>NOT(ISERROR(SEARCH("-",S33)))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containsText" priority="9" operator="containsText" id="{AAB699EF-DDC6-4AAA-894D-76F66239B4D9}">
            <xm:f>NOT(ISERROR(SEARCH("+",S35)))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0" operator="containsText" id="{6CBA0077-961C-4F46-A86E-16C638EED62A}">
            <xm:f>NOT(ISERROR(SEARCH("-",S35)))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S35</xm:sqref>
        </x14:conditionalFormatting>
        <x14:conditionalFormatting xmlns:xm="http://schemas.microsoft.com/office/excel/2006/main">
          <x14:cfRule type="containsText" priority="7" operator="containsText" id="{DC8BDA11-CF9E-4DA3-97FC-3033B35473BF}">
            <xm:f>NOT(ISERROR(SEARCH("+",S37)))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8" operator="containsText" id="{BAD879C5-4336-4230-A389-B1D9B2AD2950}">
            <xm:f>NOT(ISERROR(SEARCH("-",S37)))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ontainsText" priority="5" operator="containsText" id="{40FB95D4-9411-405D-9389-092B6E33B723}">
            <xm:f>NOT(ISERROR(SEARCH("+",S39)))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B9B71E3F-C2F4-46CE-912B-D1773809DB84}">
            <xm:f>NOT(ISERROR(SEARCH("-",S39)))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S39</xm:sqref>
        </x14:conditionalFormatting>
        <x14:conditionalFormatting xmlns:xm="http://schemas.microsoft.com/office/excel/2006/main">
          <x14:cfRule type="containsText" priority="3" operator="containsText" id="{99CF9A39-E4A0-41BB-B392-14AA1D73BEB6}">
            <xm:f>NOT(ISERROR(SEARCH("+",S41)))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4" operator="containsText" id="{7CCE1460-56AF-4B48-9996-0C64E8ED0541}">
            <xm:f>NOT(ISERROR(SEARCH("-",S41)))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S41</xm:sqref>
        </x14:conditionalFormatting>
        <x14:conditionalFormatting xmlns:xm="http://schemas.microsoft.com/office/excel/2006/main">
          <x14:cfRule type="containsText" priority="1" operator="containsText" id="{6FC1DFCF-AEA6-4136-9FFC-706D493368BA}">
            <xm:f>NOT(ISERROR(SEARCH("+",S43)))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2" operator="containsText" id="{C2E32EE9-07B5-4F60-824E-D29FEC892703}">
            <xm:f>NOT(ISERROR(SEARCH("-",S43)))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S43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R1" sqref="R1"/>
    </sheetView>
  </sheetViews>
  <sheetFormatPr defaultRowHeight="15" x14ac:dyDescent="0.25"/>
  <cols>
    <col min="1" max="1" width="26" customWidth="1"/>
    <col min="2" max="2" width="28.85546875" customWidth="1"/>
    <col min="3" max="3" width="28.140625" style="128" customWidth="1"/>
    <col min="4" max="9" width="12.28515625" customWidth="1"/>
    <col min="10" max="15" width="12.7109375" customWidth="1"/>
    <col min="16" max="16" width="12.7109375" hidden="1" customWidth="1"/>
  </cols>
  <sheetData>
    <row r="1" spans="1:18" ht="21" customHeight="1" x14ac:dyDescent="0.25">
      <c r="A1" s="281" t="s">
        <v>470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R1" s="27" t="s">
        <v>0</v>
      </c>
    </row>
    <row r="2" spans="1:18" ht="15" customHeight="1" thickBot="1" x14ac:dyDescent="0.3"/>
    <row r="3" spans="1:18" x14ac:dyDescent="0.25">
      <c r="A3" s="321" t="s">
        <v>1</v>
      </c>
      <c r="B3" s="323" t="s">
        <v>67</v>
      </c>
      <c r="C3" s="323" t="s">
        <v>370</v>
      </c>
      <c r="D3" s="323" t="s">
        <v>306</v>
      </c>
      <c r="E3" s="325" t="s">
        <v>18</v>
      </c>
      <c r="F3" s="326"/>
      <c r="G3" s="326"/>
      <c r="H3" s="326"/>
      <c r="I3" s="326"/>
      <c r="J3" s="326"/>
      <c r="K3" s="326"/>
      <c r="L3" s="326"/>
      <c r="M3" s="330" t="s">
        <v>418</v>
      </c>
      <c r="N3" s="326"/>
      <c r="O3" s="326"/>
      <c r="P3" s="331"/>
    </row>
    <row r="4" spans="1:18" ht="20.100000000000001" customHeight="1" thickBot="1" x14ac:dyDescent="0.3">
      <c r="A4" s="322"/>
      <c r="B4" s="324"/>
      <c r="C4" s="329"/>
      <c r="D4" s="324"/>
      <c r="E4" s="119">
        <v>44682</v>
      </c>
      <c r="F4" s="119">
        <v>44713</v>
      </c>
      <c r="G4" s="119">
        <v>44743</v>
      </c>
      <c r="H4" s="119">
        <v>44774</v>
      </c>
      <c r="I4" s="119">
        <v>44805</v>
      </c>
      <c r="J4" s="119">
        <v>44835</v>
      </c>
      <c r="K4" s="119">
        <v>44866</v>
      </c>
      <c r="L4" s="120">
        <v>44896</v>
      </c>
      <c r="M4" s="121">
        <v>44927</v>
      </c>
      <c r="N4" s="119">
        <v>44958</v>
      </c>
      <c r="O4" s="119">
        <v>44986</v>
      </c>
      <c r="P4" s="251"/>
    </row>
    <row r="5" spans="1:18" x14ac:dyDescent="0.25">
      <c r="A5" s="318" t="s">
        <v>34</v>
      </c>
      <c r="B5" s="299" t="s">
        <v>396</v>
      </c>
      <c r="C5" s="315" t="s">
        <v>371</v>
      </c>
      <c r="D5" s="91" t="s">
        <v>307</v>
      </c>
      <c r="E5" s="63">
        <v>3000</v>
      </c>
      <c r="F5" s="63">
        <v>3000</v>
      </c>
      <c r="G5" s="63">
        <v>3100</v>
      </c>
      <c r="H5" s="63">
        <v>3100</v>
      </c>
      <c r="I5" s="63">
        <v>3100</v>
      </c>
      <c r="J5" s="63">
        <v>2600</v>
      </c>
      <c r="K5" s="63">
        <v>2600</v>
      </c>
      <c r="L5" s="231">
        <v>2400</v>
      </c>
      <c r="M5" s="123">
        <v>2700</v>
      </c>
      <c r="N5" s="63">
        <v>2700</v>
      </c>
      <c r="O5" s="231">
        <v>2750</v>
      </c>
      <c r="P5" s="122"/>
    </row>
    <row r="6" spans="1:18" x14ac:dyDescent="0.25">
      <c r="A6" s="319"/>
      <c r="B6" s="300"/>
      <c r="C6" s="316"/>
      <c r="D6" s="36" t="s">
        <v>308</v>
      </c>
      <c r="E6" s="11">
        <v>2500</v>
      </c>
      <c r="F6" s="11">
        <v>1500</v>
      </c>
      <c r="G6" s="11">
        <v>1500</v>
      </c>
      <c r="H6" s="11">
        <v>1500</v>
      </c>
      <c r="I6" s="11">
        <v>1500</v>
      </c>
      <c r="J6" s="11">
        <v>1400</v>
      </c>
      <c r="K6" s="11">
        <v>1600</v>
      </c>
      <c r="L6" s="232">
        <v>1900</v>
      </c>
      <c r="M6" s="125">
        <v>1700</v>
      </c>
      <c r="N6" s="11">
        <v>1700</v>
      </c>
      <c r="O6" s="232">
        <v>1750</v>
      </c>
      <c r="P6" s="124"/>
    </row>
    <row r="7" spans="1:18" ht="15.75" thickBot="1" x14ac:dyDescent="0.3">
      <c r="A7" s="319"/>
      <c r="B7" s="300"/>
      <c r="C7" s="317"/>
      <c r="D7" s="92" t="s">
        <v>309</v>
      </c>
      <c r="E7" s="65">
        <v>2750</v>
      </c>
      <c r="F7" s="65">
        <v>2412.5</v>
      </c>
      <c r="G7" s="65">
        <v>2400</v>
      </c>
      <c r="H7" s="65">
        <v>2383.3333333333335</v>
      </c>
      <c r="I7" s="65">
        <v>2383.3333333333335</v>
      </c>
      <c r="J7" s="65">
        <v>2116.6666666666665</v>
      </c>
      <c r="K7" s="65">
        <v>2200</v>
      </c>
      <c r="L7" s="233">
        <v>2200</v>
      </c>
      <c r="M7" s="127">
        <v>2375</v>
      </c>
      <c r="N7" s="65">
        <v>2325</v>
      </c>
      <c r="O7" s="233">
        <v>2250</v>
      </c>
      <c r="P7" s="126"/>
    </row>
    <row r="8" spans="1:18" x14ac:dyDescent="0.25">
      <c r="A8" s="319"/>
      <c r="B8" s="300"/>
      <c r="C8" s="315" t="s">
        <v>372</v>
      </c>
      <c r="D8" s="91" t="s">
        <v>307</v>
      </c>
      <c r="E8" s="63"/>
      <c r="F8" s="63"/>
      <c r="G8" s="63"/>
      <c r="H8" s="63"/>
      <c r="I8" s="63"/>
      <c r="J8" s="63"/>
      <c r="K8" s="63">
        <v>2500</v>
      </c>
      <c r="L8" s="122">
        <v>2500</v>
      </c>
      <c r="M8" s="123">
        <v>2800</v>
      </c>
      <c r="N8" s="63">
        <v>2880</v>
      </c>
      <c r="O8" s="231">
        <v>2750</v>
      </c>
      <c r="P8" s="122"/>
    </row>
    <row r="9" spans="1:18" x14ac:dyDescent="0.25">
      <c r="A9" s="319"/>
      <c r="B9" s="300"/>
      <c r="C9" s="316"/>
      <c r="D9" s="36" t="s">
        <v>308</v>
      </c>
      <c r="E9" s="11"/>
      <c r="F9" s="11"/>
      <c r="G9" s="11"/>
      <c r="H9" s="11"/>
      <c r="I9" s="11"/>
      <c r="J9" s="11"/>
      <c r="K9" s="11">
        <v>2300</v>
      </c>
      <c r="L9" s="124">
        <v>2300</v>
      </c>
      <c r="M9" s="125">
        <v>2500</v>
      </c>
      <c r="N9" s="11">
        <v>2400</v>
      </c>
      <c r="O9" s="232">
        <v>2100</v>
      </c>
      <c r="P9" s="124"/>
    </row>
    <row r="10" spans="1:18" ht="15.75" thickBot="1" x14ac:dyDescent="0.3">
      <c r="A10" s="319"/>
      <c r="B10" s="301"/>
      <c r="C10" s="317"/>
      <c r="D10" s="92" t="s">
        <v>309</v>
      </c>
      <c r="E10" s="65"/>
      <c r="F10" s="65"/>
      <c r="G10" s="65"/>
      <c r="H10" s="65"/>
      <c r="I10" s="65"/>
      <c r="J10" s="65"/>
      <c r="K10" s="65">
        <v>2400</v>
      </c>
      <c r="L10" s="126">
        <v>2400</v>
      </c>
      <c r="M10" s="127">
        <v>2650</v>
      </c>
      <c r="N10" s="65">
        <v>2575</v>
      </c>
      <c r="O10" s="233">
        <v>2513.3333333333335</v>
      </c>
      <c r="P10" s="126"/>
    </row>
    <row r="11" spans="1:18" x14ac:dyDescent="0.25">
      <c r="A11" s="319"/>
      <c r="B11" s="299" t="s">
        <v>397</v>
      </c>
      <c r="C11" s="315" t="s">
        <v>371</v>
      </c>
      <c r="D11" s="91" t="s">
        <v>307</v>
      </c>
      <c r="E11" s="63">
        <v>3000</v>
      </c>
      <c r="F11" s="63">
        <v>2800</v>
      </c>
      <c r="G11" s="63">
        <v>2200</v>
      </c>
      <c r="H11" s="63">
        <v>2300</v>
      </c>
      <c r="I11" s="63">
        <v>2300</v>
      </c>
      <c r="J11" s="63">
        <v>2600</v>
      </c>
      <c r="K11" s="63">
        <v>2500</v>
      </c>
      <c r="L11" s="122">
        <v>2300</v>
      </c>
      <c r="M11" s="123">
        <v>2225</v>
      </c>
      <c r="N11" s="63">
        <v>2320</v>
      </c>
      <c r="O11" s="231">
        <v>2340</v>
      </c>
      <c r="P11" s="122"/>
    </row>
    <row r="12" spans="1:18" x14ac:dyDescent="0.25">
      <c r="A12" s="319"/>
      <c r="B12" s="300"/>
      <c r="C12" s="316"/>
      <c r="D12" s="36" t="s">
        <v>308</v>
      </c>
      <c r="E12" s="11">
        <v>1800</v>
      </c>
      <c r="F12" s="11">
        <v>1300</v>
      </c>
      <c r="G12" s="11">
        <v>1200</v>
      </c>
      <c r="H12" s="11">
        <v>1200</v>
      </c>
      <c r="I12" s="11">
        <v>1400</v>
      </c>
      <c r="J12" s="11">
        <v>1400</v>
      </c>
      <c r="K12" s="11">
        <v>1500</v>
      </c>
      <c r="L12" s="124">
        <v>1600</v>
      </c>
      <c r="M12" s="125">
        <v>1600</v>
      </c>
      <c r="N12" s="11">
        <v>1600</v>
      </c>
      <c r="O12" s="232">
        <v>1500</v>
      </c>
      <c r="P12" s="124"/>
    </row>
    <row r="13" spans="1:18" ht="15.75" thickBot="1" x14ac:dyDescent="0.3">
      <c r="A13" s="319"/>
      <c r="B13" s="300"/>
      <c r="C13" s="317"/>
      <c r="D13" s="92" t="s">
        <v>309</v>
      </c>
      <c r="E13" s="65">
        <v>2410</v>
      </c>
      <c r="F13" s="65">
        <v>2050</v>
      </c>
      <c r="G13" s="65">
        <v>1728.5714285714287</v>
      </c>
      <c r="H13" s="65">
        <v>1665</v>
      </c>
      <c r="I13" s="65">
        <v>1741.6666666666667</v>
      </c>
      <c r="J13" s="65">
        <v>1774</v>
      </c>
      <c r="K13" s="65">
        <v>1881.875</v>
      </c>
      <c r="L13" s="126">
        <v>1950</v>
      </c>
      <c r="M13" s="127">
        <v>1900</v>
      </c>
      <c r="N13" s="65">
        <v>1925</v>
      </c>
      <c r="O13" s="233">
        <v>1960</v>
      </c>
      <c r="P13" s="126"/>
    </row>
    <row r="14" spans="1:18" x14ac:dyDescent="0.25">
      <c r="A14" s="319"/>
      <c r="B14" s="300"/>
      <c r="C14" s="315" t="s">
        <v>372</v>
      </c>
      <c r="D14" s="91" t="s">
        <v>307</v>
      </c>
      <c r="E14" s="63">
        <v>6000</v>
      </c>
      <c r="F14" s="63">
        <v>4500</v>
      </c>
      <c r="G14" s="63">
        <v>2750</v>
      </c>
      <c r="H14" s="63">
        <v>2500</v>
      </c>
      <c r="I14" s="63">
        <v>2500</v>
      </c>
      <c r="J14" s="63">
        <v>2500</v>
      </c>
      <c r="K14" s="63">
        <v>2500</v>
      </c>
      <c r="L14" s="122">
        <v>2500</v>
      </c>
      <c r="M14" s="123">
        <v>2400</v>
      </c>
      <c r="N14" s="63">
        <v>2500</v>
      </c>
      <c r="O14" s="231">
        <v>2600</v>
      </c>
      <c r="P14" s="122"/>
    </row>
    <row r="15" spans="1:18" x14ac:dyDescent="0.25">
      <c r="A15" s="319"/>
      <c r="B15" s="300"/>
      <c r="C15" s="316"/>
      <c r="D15" s="36" t="s">
        <v>308</v>
      </c>
      <c r="E15" s="11">
        <v>5000</v>
      </c>
      <c r="F15" s="11">
        <v>4000</v>
      </c>
      <c r="G15" s="11">
        <v>2500</v>
      </c>
      <c r="H15" s="11">
        <v>2000</v>
      </c>
      <c r="I15" s="11">
        <v>2000</v>
      </c>
      <c r="J15" s="11">
        <v>2000</v>
      </c>
      <c r="K15" s="11">
        <v>2000</v>
      </c>
      <c r="L15" s="124">
        <v>2000</v>
      </c>
      <c r="M15" s="125">
        <v>2100</v>
      </c>
      <c r="N15" s="11">
        <v>2000</v>
      </c>
      <c r="O15" s="232">
        <v>2000</v>
      </c>
      <c r="P15" s="124"/>
    </row>
    <row r="16" spans="1:18" ht="15.75" thickBot="1" x14ac:dyDescent="0.3">
      <c r="A16" s="320"/>
      <c r="B16" s="301"/>
      <c r="C16" s="317"/>
      <c r="D16" s="92" t="s">
        <v>309</v>
      </c>
      <c r="E16" s="65">
        <v>5500</v>
      </c>
      <c r="F16" s="65">
        <v>4250</v>
      </c>
      <c r="G16" s="65">
        <v>2625</v>
      </c>
      <c r="H16" s="65">
        <v>2250</v>
      </c>
      <c r="I16" s="65">
        <v>2250</v>
      </c>
      <c r="J16" s="65">
        <v>2250</v>
      </c>
      <c r="K16" s="65">
        <v>2250</v>
      </c>
      <c r="L16" s="126">
        <v>2250</v>
      </c>
      <c r="M16" s="127">
        <v>2250</v>
      </c>
      <c r="N16" s="65">
        <v>2263</v>
      </c>
      <c r="O16" s="233">
        <v>2320</v>
      </c>
      <c r="P16" s="126"/>
    </row>
    <row r="17" spans="1:16" x14ac:dyDescent="0.25">
      <c r="A17" s="318" t="s">
        <v>148</v>
      </c>
      <c r="B17" s="299" t="s">
        <v>36</v>
      </c>
      <c r="C17" s="315" t="s">
        <v>371</v>
      </c>
      <c r="D17" s="91" t="s">
        <v>307</v>
      </c>
      <c r="E17" s="63" t="s">
        <v>489</v>
      </c>
      <c r="F17" s="63" t="s">
        <v>489</v>
      </c>
      <c r="G17" s="63" t="s">
        <v>489</v>
      </c>
      <c r="H17" s="63" t="s">
        <v>489</v>
      </c>
      <c r="I17" s="63" t="s">
        <v>489</v>
      </c>
      <c r="J17" s="63" t="s">
        <v>489</v>
      </c>
      <c r="K17" s="63" t="s">
        <v>489</v>
      </c>
      <c r="L17" s="122" t="s">
        <v>489</v>
      </c>
      <c r="M17" s="123" t="s">
        <v>489</v>
      </c>
      <c r="N17" s="63"/>
      <c r="O17" s="231"/>
      <c r="P17" s="122"/>
    </row>
    <row r="18" spans="1:16" x14ac:dyDescent="0.25">
      <c r="A18" s="319"/>
      <c r="B18" s="300"/>
      <c r="C18" s="316"/>
      <c r="D18" s="36" t="s">
        <v>308</v>
      </c>
      <c r="E18" s="11" t="s">
        <v>489</v>
      </c>
      <c r="F18" s="11" t="s">
        <v>489</v>
      </c>
      <c r="G18" s="11" t="s">
        <v>489</v>
      </c>
      <c r="H18" s="11" t="s">
        <v>489</v>
      </c>
      <c r="I18" s="11" t="s">
        <v>489</v>
      </c>
      <c r="J18" s="11" t="s">
        <v>489</v>
      </c>
      <c r="K18" s="11" t="s">
        <v>489</v>
      </c>
      <c r="L18" s="124" t="s">
        <v>489</v>
      </c>
      <c r="M18" s="125" t="s">
        <v>489</v>
      </c>
      <c r="N18" s="11"/>
      <c r="O18" s="232"/>
      <c r="P18" s="124"/>
    </row>
    <row r="19" spans="1:16" ht="15.75" thickBot="1" x14ac:dyDescent="0.3">
      <c r="A19" s="319"/>
      <c r="B19" s="300"/>
      <c r="C19" s="317"/>
      <c r="D19" s="92" t="s">
        <v>309</v>
      </c>
      <c r="E19" s="11" t="s">
        <v>489</v>
      </c>
      <c r="F19" s="11" t="s">
        <v>489</v>
      </c>
      <c r="G19" s="11" t="s">
        <v>489</v>
      </c>
      <c r="H19" s="11" t="s">
        <v>489</v>
      </c>
      <c r="I19" s="11" t="s">
        <v>489</v>
      </c>
      <c r="J19" s="11" t="s">
        <v>489</v>
      </c>
      <c r="K19" s="11" t="s">
        <v>489</v>
      </c>
      <c r="L19" s="124" t="s">
        <v>489</v>
      </c>
      <c r="M19" s="125" t="s">
        <v>489</v>
      </c>
      <c r="N19" s="11"/>
      <c r="O19" s="234"/>
      <c r="P19" s="126"/>
    </row>
    <row r="20" spans="1:16" x14ac:dyDescent="0.25">
      <c r="A20" s="319"/>
      <c r="B20" s="299" t="s">
        <v>33</v>
      </c>
      <c r="C20" s="315" t="s">
        <v>371</v>
      </c>
      <c r="D20" s="91" t="s">
        <v>307</v>
      </c>
      <c r="E20" s="63" t="s">
        <v>489</v>
      </c>
      <c r="F20" s="63" t="s">
        <v>489</v>
      </c>
      <c r="G20" s="63" t="s">
        <v>489</v>
      </c>
      <c r="H20" s="63" t="s">
        <v>489</v>
      </c>
      <c r="I20" s="63" t="s">
        <v>489</v>
      </c>
      <c r="J20" s="63" t="s">
        <v>489</v>
      </c>
      <c r="K20" s="63" t="s">
        <v>489</v>
      </c>
      <c r="L20" s="122" t="s">
        <v>489</v>
      </c>
      <c r="M20" s="123" t="s">
        <v>489</v>
      </c>
      <c r="N20" s="63"/>
      <c r="O20" s="231"/>
      <c r="P20" s="122"/>
    </row>
    <row r="21" spans="1:16" x14ac:dyDescent="0.25">
      <c r="A21" s="319"/>
      <c r="B21" s="300"/>
      <c r="C21" s="316"/>
      <c r="D21" s="36" t="s">
        <v>308</v>
      </c>
      <c r="E21" s="11" t="s">
        <v>489</v>
      </c>
      <c r="F21" s="11" t="s">
        <v>489</v>
      </c>
      <c r="G21" s="11" t="s">
        <v>489</v>
      </c>
      <c r="H21" s="11" t="s">
        <v>489</v>
      </c>
      <c r="I21" s="11" t="s">
        <v>489</v>
      </c>
      <c r="J21" s="11" t="s">
        <v>489</v>
      </c>
      <c r="K21" s="11" t="s">
        <v>489</v>
      </c>
      <c r="L21" s="124" t="s">
        <v>489</v>
      </c>
      <c r="M21" s="125" t="s">
        <v>489</v>
      </c>
      <c r="N21" s="11"/>
      <c r="O21" s="232"/>
      <c r="P21" s="124"/>
    </row>
    <row r="22" spans="1:16" ht="15.75" thickBot="1" x14ac:dyDescent="0.3">
      <c r="A22" s="319"/>
      <c r="B22" s="300"/>
      <c r="C22" s="317"/>
      <c r="D22" s="92" t="s">
        <v>309</v>
      </c>
      <c r="E22" s="65" t="s">
        <v>489</v>
      </c>
      <c r="F22" s="65" t="s">
        <v>489</v>
      </c>
      <c r="G22" s="65" t="s">
        <v>489</v>
      </c>
      <c r="H22" s="65" t="s">
        <v>489</v>
      </c>
      <c r="I22" s="65" t="s">
        <v>489</v>
      </c>
      <c r="J22" s="65" t="s">
        <v>489</v>
      </c>
      <c r="K22" s="65" t="s">
        <v>489</v>
      </c>
      <c r="L22" s="126" t="s">
        <v>489</v>
      </c>
      <c r="M22" s="127" t="s">
        <v>489</v>
      </c>
      <c r="N22" s="65"/>
      <c r="O22" s="233"/>
      <c r="P22" s="126"/>
    </row>
    <row r="23" spans="1:16" ht="15" customHeight="1" x14ac:dyDescent="0.25">
      <c r="A23" s="318" t="s">
        <v>149</v>
      </c>
      <c r="B23" s="299" t="s">
        <v>310</v>
      </c>
      <c r="C23" s="315" t="s">
        <v>371</v>
      </c>
      <c r="D23" s="91" t="s">
        <v>307</v>
      </c>
      <c r="E23" s="63" t="s">
        <v>489</v>
      </c>
      <c r="F23" s="63" t="s">
        <v>489</v>
      </c>
      <c r="G23" s="63" t="s">
        <v>489</v>
      </c>
      <c r="H23" s="63" t="s">
        <v>489</v>
      </c>
      <c r="I23" s="63" t="s">
        <v>489</v>
      </c>
      <c r="J23" s="63" t="s">
        <v>489</v>
      </c>
      <c r="K23" s="63" t="s">
        <v>489</v>
      </c>
      <c r="L23" s="122" t="s">
        <v>489</v>
      </c>
      <c r="M23" s="123" t="s">
        <v>489</v>
      </c>
      <c r="N23" s="63" t="s">
        <v>489</v>
      </c>
      <c r="O23" s="231" t="s">
        <v>489</v>
      </c>
      <c r="P23" s="122"/>
    </row>
    <row r="24" spans="1:16" x14ac:dyDescent="0.25">
      <c r="A24" s="319"/>
      <c r="B24" s="300"/>
      <c r="C24" s="316"/>
      <c r="D24" s="36" t="s">
        <v>308</v>
      </c>
      <c r="E24" s="11" t="s">
        <v>489</v>
      </c>
      <c r="F24" s="11" t="s">
        <v>489</v>
      </c>
      <c r="G24" s="11" t="s">
        <v>489</v>
      </c>
      <c r="H24" s="11" t="s">
        <v>489</v>
      </c>
      <c r="I24" s="11" t="s">
        <v>489</v>
      </c>
      <c r="J24" s="11" t="s">
        <v>489</v>
      </c>
      <c r="K24" s="11" t="s">
        <v>489</v>
      </c>
      <c r="L24" s="124" t="s">
        <v>489</v>
      </c>
      <c r="M24" s="125" t="s">
        <v>489</v>
      </c>
      <c r="N24" s="11" t="s">
        <v>489</v>
      </c>
      <c r="O24" s="232" t="s">
        <v>489</v>
      </c>
      <c r="P24" s="124"/>
    </row>
    <row r="25" spans="1:16" ht="15.75" thickBot="1" x14ac:dyDescent="0.3">
      <c r="A25" s="319"/>
      <c r="B25" s="300"/>
      <c r="C25" s="317"/>
      <c r="D25" s="92" t="s">
        <v>309</v>
      </c>
      <c r="E25" s="65" t="s">
        <v>489</v>
      </c>
      <c r="F25" s="65" t="s">
        <v>489</v>
      </c>
      <c r="G25" s="65" t="s">
        <v>489</v>
      </c>
      <c r="H25" s="65" t="s">
        <v>489</v>
      </c>
      <c r="I25" s="65" t="s">
        <v>489</v>
      </c>
      <c r="J25" s="65" t="s">
        <v>489</v>
      </c>
      <c r="K25" s="65" t="s">
        <v>489</v>
      </c>
      <c r="L25" s="126" t="s">
        <v>489</v>
      </c>
      <c r="M25" s="127" t="s">
        <v>489</v>
      </c>
      <c r="N25" s="65" t="s">
        <v>489</v>
      </c>
      <c r="O25" s="233" t="s">
        <v>489</v>
      </c>
      <c r="P25" s="126"/>
    </row>
    <row r="26" spans="1:16" ht="15" customHeight="1" x14ac:dyDescent="0.25">
      <c r="A26" s="319"/>
      <c r="B26" s="299" t="s">
        <v>373</v>
      </c>
      <c r="C26" s="315" t="s">
        <v>371</v>
      </c>
      <c r="D26" s="91" t="s">
        <v>307</v>
      </c>
      <c r="E26" s="63" t="s">
        <v>489</v>
      </c>
      <c r="F26" s="63" t="s">
        <v>489</v>
      </c>
      <c r="G26" s="63" t="s">
        <v>489</v>
      </c>
      <c r="H26" s="63" t="s">
        <v>489</v>
      </c>
      <c r="I26" s="63" t="s">
        <v>489</v>
      </c>
      <c r="J26" s="63" t="s">
        <v>489</v>
      </c>
      <c r="K26" s="63" t="s">
        <v>489</v>
      </c>
      <c r="L26" s="122" t="s">
        <v>489</v>
      </c>
      <c r="M26" s="123" t="s">
        <v>489</v>
      </c>
      <c r="N26" s="63" t="s">
        <v>489</v>
      </c>
      <c r="O26" s="231" t="s">
        <v>489</v>
      </c>
      <c r="P26" s="122"/>
    </row>
    <row r="27" spans="1:16" x14ac:dyDescent="0.25">
      <c r="A27" s="319"/>
      <c r="B27" s="300"/>
      <c r="C27" s="316"/>
      <c r="D27" s="36" t="s">
        <v>308</v>
      </c>
      <c r="E27" s="11" t="s">
        <v>489</v>
      </c>
      <c r="F27" s="11" t="s">
        <v>489</v>
      </c>
      <c r="G27" s="11" t="s">
        <v>489</v>
      </c>
      <c r="H27" s="11" t="s">
        <v>489</v>
      </c>
      <c r="I27" s="11" t="s">
        <v>489</v>
      </c>
      <c r="J27" s="11" t="s">
        <v>489</v>
      </c>
      <c r="K27" s="11" t="s">
        <v>489</v>
      </c>
      <c r="L27" s="124" t="s">
        <v>489</v>
      </c>
      <c r="M27" s="125" t="s">
        <v>489</v>
      </c>
      <c r="N27" s="11" t="s">
        <v>489</v>
      </c>
      <c r="O27" s="232" t="s">
        <v>489</v>
      </c>
      <c r="P27" s="124"/>
    </row>
    <row r="28" spans="1:16" ht="15.75" thickBot="1" x14ac:dyDescent="0.3">
      <c r="A28" s="319"/>
      <c r="B28" s="300"/>
      <c r="C28" s="317"/>
      <c r="D28" s="92" t="s">
        <v>309</v>
      </c>
      <c r="E28" s="65" t="s">
        <v>489</v>
      </c>
      <c r="F28" s="65" t="s">
        <v>489</v>
      </c>
      <c r="G28" s="65" t="s">
        <v>489</v>
      </c>
      <c r="H28" s="65" t="s">
        <v>489</v>
      </c>
      <c r="I28" s="65" t="s">
        <v>489</v>
      </c>
      <c r="J28" s="65" t="s">
        <v>489</v>
      </c>
      <c r="K28" s="65" t="s">
        <v>489</v>
      </c>
      <c r="L28" s="126" t="s">
        <v>489</v>
      </c>
      <c r="M28" s="127" t="s">
        <v>489</v>
      </c>
      <c r="N28" s="65" t="s">
        <v>489</v>
      </c>
      <c r="O28" s="233" t="s">
        <v>489</v>
      </c>
      <c r="P28" s="126"/>
    </row>
    <row r="29" spans="1:16" x14ac:dyDescent="0.25">
      <c r="A29" s="318" t="s">
        <v>3</v>
      </c>
      <c r="B29" s="299" t="s">
        <v>432</v>
      </c>
      <c r="C29" s="315" t="s">
        <v>371</v>
      </c>
      <c r="D29" s="91" t="s">
        <v>307</v>
      </c>
      <c r="E29" s="63" t="s">
        <v>489</v>
      </c>
      <c r="F29" s="63" t="s">
        <v>489</v>
      </c>
      <c r="G29" s="63" t="s">
        <v>489</v>
      </c>
      <c r="H29" s="63" t="s">
        <v>489</v>
      </c>
      <c r="I29" s="63" t="s">
        <v>489</v>
      </c>
      <c r="J29" s="63" t="s">
        <v>489</v>
      </c>
      <c r="K29" s="63" t="s">
        <v>489</v>
      </c>
      <c r="L29" s="122" t="s">
        <v>489</v>
      </c>
      <c r="M29" s="123" t="s">
        <v>489</v>
      </c>
      <c r="N29" s="63" t="s">
        <v>489</v>
      </c>
      <c r="O29" s="231" t="s">
        <v>489</v>
      </c>
      <c r="P29" s="122"/>
    </row>
    <row r="30" spans="1:16" x14ac:dyDescent="0.25">
      <c r="A30" s="319"/>
      <c r="B30" s="300"/>
      <c r="C30" s="316"/>
      <c r="D30" s="36" t="s">
        <v>308</v>
      </c>
      <c r="E30" s="11" t="s">
        <v>489</v>
      </c>
      <c r="F30" s="11" t="s">
        <v>489</v>
      </c>
      <c r="G30" s="11" t="s">
        <v>489</v>
      </c>
      <c r="H30" s="11" t="s">
        <v>489</v>
      </c>
      <c r="I30" s="11" t="s">
        <v>489</v>
      </c>
      <c r="J30" s="11" t="s">
        <v>489</v>
      </c>
      <c r="K30" s="11" t="s">
        <v>489</v>
      </c>
      <c r="L30" s="124" t="s">
        <v>489</v>
      </c>
      <c r="M30" s="125" t="s">
        <v>489</v>
      </c>
      <c r="N30" s="11" t="s">
        <v>489</v>
      </c>
      <c r="O30" s="232" t="s">
        <v>489</v>
      </c>
      <c r="P30" s="124"/>
    </row>
    <row r="31" spans="1:16" ht="15.75" thickBot="1" x14ac:dyDescent="0.3">
      <c r="A31" s="319"/>
      <c r="B31" s="300"/>
      <c r="C31" s="317"/>
      <c r="D31" s="92" t="s">
        <v>309</v>
      </c>
      <c r="E31" s="65" t="s">
        <v>489</v>
      </c>
      <c r="F31" s="65" t="s">
        <v>489</v>
      </c>
      <c r="G31" s="65" t="s">
        <v>489</v>
      </c>
      <c r="H31" s="65" t="s">
        <v>489</v>
      </c>
      <c r="I31" s="65" t="s">
        <v>489</v>
      </c>
      <c r="J31" s="65" t="s">
        <v>489</v>
      </c>
      <c r="K31" s="65" t="s">
        <v>489</v>
      </c>
      <c r="L31" s="126" t="s">
        <v>489</v>
      </c>
      <c r="M31" s="127" t="s">
        <v>489</v>
      </c>
      <c r="N31" s="65" t="s">
        <v>489</v>
      </c>
      <c r="O31" s="233" t="s">
        <v>489</v>
      </c>
      <c r="P31" s="126"/>
    </row>
    <row r="32" spans="1:16" x14ac:dyDescent="0.25">
      <c r="A32" s="319"/>
      <c r="B32" s="299" t="s">
        <v>433</v>
      </c>
      <c r="C32" s="315" t="s">
        <v>371</v>
      </c>
      <c r="D32" s="91" t="s">
        <v>307</v>
      </c>
      <c r="E32" s="63" t="s">
        <v>489</v>
      </c>
      <c r="F32" s="63" t="s">
        <v>489</v>
      </c>
      <c r="G32" s="63" t="s">
        <v>489</v>
      </c>
      <c r="H32" s="63" t="s">
        <v>489</v>
      </c>
      <c r="I32" s="63" t="s">
        <v>489</v>
      </c>
      <c r="J32" s="63" t="s">
        <v>489</v>
      </c>
      <c r="K32" s="63" t="s">
        <v>489</v>
      </c>
      <c r="L32" s="122" t="s">
        <v>489</v>
      </c>
      <c r="M32" s="123" t="s">
        <v>489</v>
      </c>
      <c r="N32" s="63" t="s">
        <v>489</v>
      </c>
      <c r="O32" s="231" t="s">
        <v>489</v>
      </c>
      <c r="P32" s="122"/>
    </row>
    <row r="33" spans="1:16" x14ac:dyDescent="0.25">
      <c r="A33" s="319"/>
      <c r="B33" s="300"/>
      <c r="C33" s="316"/>
      <c r="D33" s="36" t="s">
        <v>308</v>
      </c>
      <c r="E33" s="11" t="s">
        <v>489</v>
      </c>
      <c r="F33" s="11" t="s">
        <v>489</v>
      </c>
      <c r="G33" s="11" t="s">
        <v>489</v>
      </c>
      <c r="H33" s="11" t="s">
        <v>489</v>
      </c>
      <c r="I33" s="11" t="s">
        <v>489</v>
      </c>
      <c r="J33" s="11" t="s">
        <v>489</v>
      </c>
      <c r="K33" s="11" t="s">
        <v>489</v>
      </c>
      <c r="L33" s="124" t="s">
        <v>489</v>
      </c>
      <c r="M33" s="125" t="s">
        <v>489</v>
      </c>
      <c r="N33" s="11" t="s">
        <v>489</v>
      </c>
      <c r="O33" s="232" t="s">
        <v>489</v>
      </c>
      <c r="P33" s="124"/>
    </row>
    <row r="34" spans="1:16" ht="15.75" thickBot="1" x14ac:dyDescent="0.3">
      <c r="A34" s="319"/>
      <c r="B34" s="300"/>
      <c r="C34" s="317"/>
      <c r="D34" s="92" t="s">
        <v>309</v>
      </c>
      <c r="E34" s="65" t="s">
        <v>489</v>
      </c>
      <c r="F34" s="65" t="s">
        <v>489</v>
      </c>
      <c r="G34" s="65" t="s">
        <v>489</v>
      </c>
      <c r="H34" s="65" t="s">
        <v>489</v>
      </c>
      <c r="I34" s="65" t="s">
        <v>489</v>
      </c>
      <c r="J34" s="65" t="s">
        <v>489</v>
      </c>
      <c r="K34" s="65" t="s">
        <v>489</v>
      </c>
      <c r="L34" s="126" t="s">
        <v>489</v>
      </c>
      <c r="M34" s="127" t="s">
        <v>489</v>
      </c>
      <c r="N34" s="65" t="s">
        <v>489</v>
      </c>
      <c r="O34" s="233" t="s">
        <v>489</v>
      </c>
      <c r="P34" s="126"/>
    </row>
    <row r="35" spans="1:16" x14ac:dyDescent="0.25">
      <c r="A35" s="319"/>
      <c r="B35" s="299" t="s">
        <v>434</v>
      </c>
      <c r="C35" s="315" t="s">
        <v>371</v>
      </c>
      <c r="D35" s="91" t="s">
        <v>307</v>
      </c>
      <c r="E35" s="63" t="s">
        <v>489</v>
      </c>
      <c r="F35" s="63" t="s">
        <v>489</v>
      </c>
      <c r="G35" s="63" t="s">
        <v>489</v>
      </c>
      <c r="H35" s="63" t="s">
        <v>489</v>
      </c>
      <c r="I35" s="63" t="s">
        <v>489</v>
      </c>
      <c r="J35" s="63" t="s">
        <v>489</v>
      </c>
      <c r="K35" s="63" t="s">
        <v>489</v>
      </c>
      <c r="L35" s="122" t="s">
        <v>489</v>
      </c>
      <c r="M35" s="123" t="s">
        <v>489</v>
      </c>
      <c r="N35" s="63" t="s">
        <v>489</v>
      </c>
      <c r="O35" s="231" t="s">
        <v>489</v>
      </c>
      <c r="P35" s="122"/>
    </row>
    <row r="36" spans="1:16" x14ac:dyDescent="0.25">
      <c r="A36" s="319"/>
      <c r="B36" s="300"/>
      <c r="C36" s="316"/>
      <c r="D36" s="36" t="s">
        <v>308</v>
      </c>
      <c r="E36" s="11" t="s">
        <v>489</v>
      </c>
      <c r="F36" s="11" t="s">
        <v>489</v>
      </c>
      <c r="G36" s="11" t="s">
        <v>489</v>
      </c>
      <c r="H36" s="11" t="s">
        <v>489</v>
      </c>
      <c r="I36" s="11" t="s">
        <v>489</v>
      </c>
      <c r="J36" s="11" t="s">
        <v>489</v>
      </c>
      <c r="K36" s="11" t="s">
        <v>489</v>
      </c>
      <c r="L36" s="124" t="s">
        <v>489</v>
      </c>
      <c r="M36" s="125" t="s">
        <v>489</v>
      </c>
      <c r="N36" s="11" t="s">
        <v>489</v>
      </c>
      <c r="O36" s="232" t="s">
        <v>489</v>
      </c>
      <c r="P36" s="124"/>
    </row>
    <row r="37" spans="1:16" ht="15.75" thickBot="1" x14ac:dyDescent="0.3">
      <c r="A37" s="319"/>
      <c r="B37" s="300"/>
      <c r="C37" s="317"/>
      <c r="D37" s="92" t="s">
        <v>309</v>
      </c>
      <c r="E37" s="65" t="s">
        <v>489</v>
      </c>
      <c r="F37" s="65" t="s">
        <v>489</v>
      </c>
      <c r="G37" s="65" t="s">
        <v>489</v>
      </c>
      <c r="H37" s="65" t="s">
        <v>489</v>
      </c>
      <c r="I37" s="65" t="s">
        <v>489</v>
      </c>
      <c r="J37" s="65" t="s">
        <v>489</v>
      </c>
      <c r="K37" s="65" t="s">
        <v>489</v>
      </c>
      <c r="L37" s="126" t="s">
        <v>489</v>
      </c>
      <c r="M37" s="127" t="s">
        <v>489</v>
      </c>
      <c r="N37" s="65" t="s">
        <v>489</v>
      </c>
      <c r="O37" s="233" t="s">
        <v>489</v>
      </c>
      <c r="P37" s="126"/>
    </row>
    <row r="38" spans="1:16" x14ac:dyDescent="0.25">
      <c r="A38" s="318" t="s">
        <v>116</v>
      </c>
      <c r="B38" s="299" t="s">
        <v>374</v>
      </c>
      <c r="C38" s="315" t="s">
        <v>371</v>
      </c>
      <c r="D38" s="91" t="s">
        <v>307</v>
      </c>
      <c r="E38" s="63" t="s">
        <v>489</v>
      </c>
      <c r="F38" s="63" t="s">
        <v>489</v>
      </c>
      <c r="G38" s="63" t="s">
        <v>489</v>
      </c>
      <c r="H38" s="63" t="s">
        <v>489</v>
      </c>
      <c r="I38" s="63" t="s">
        <v>489</v>
      </c>
      <c r="J38" s="63" t="s">
        <v>489</v>
      </c>
      <c r="K38" s="63" t="s">
        <v>489</v>
      </c>
      <c r="L38" s="122" t="s">
        <v>489</v>
      </c>
      <c r="M38" s="123" t="s">
        <v>489</v>
      </c>
      <c r="N38" s="63" t="s">
        <v>489</v>
      </c>
      <c r="O38" s="231" t="s">
        <v>489</v>
      </c>
      <c r="P38" s="122"/>
    </row>
    <row r="39" spans="1:16" x14ac:dyDescent="0.25">
      <c r="A39" s="319"/>
      <c r="B39" s="300"/>
      <c r="C39" s="316"/>
      <c r="D39" s="36" t="s">
        <v>308</v>
      </c>
      <c r="E39" s="11" t="s">
        <v>489</v>
      </c>
      <c r="F39" s="11" t="s">
        <v>489</v>
      </c>
      <c r="G39" s="11" t="s">
        <v>489</v>
      </c>
      <c r="H39" s="11" t="s">
        <v>489</v>
      </c>
      <c r="I39" s="11" t="s">
        <v>489</v>
      </c>
      <c r="J39" s="11" t="s">
        <v>489</v>
      </c>
      <c r="K39" s="11" t="s">
        <v>489</v>
      </c>
      <c r="L39" s="124" t="s">
        <v>489</v>
      </c>
      <c r="M39" s="125" t="s">
        <v>489</v>
      </c>
      <c r="N39" s="11" t="s">
        <v>489</v>
      </c>
      <c r="O39" s="232" t="s">
        <v>489</v>
      </c>
      <c r="P39" s="124"/>
    </row>
    <row r="40" spans="1:16" ht="15.75" thickBot="1" x14ac:dyDescent="0.3">
      <c r="A40" s="319"/>
      <c r="B40" s="301"/>
      <c r="C40" s="317"/>
      <c r="D40" s="92" t="s">
        <v>309</v>
      </c>
      <c r="E40" s="65" t="s">
        <v>489</v>
      </c>
      <c r="F40" s="65" t="s">
        <v>489</v>
      </c>
      <c r="G40" s="65" t="s">
        <v>489</v>
      </c>
      <c r="H40" s="65" t="s">
        <v>489</v>
      </c>
      <c r="I40" s="65" t="s">
        <v>489</v>
      </c>
      <c r="J40" s="65" t="s">
        <v>489</v>
      </c>
      <c r="K40" s="65" t="s">
        <v>489</v>
      </c>
      <c r="L40" s="126" t="s">
        <v>489</v>
      </c>
      <c r="M40" s="127" t="s">
        <v>489</v>
      </c>
      <c r="N40" s="65" t="s">
        <v>489</v>
      </c>
      <c r="O40" s="233" t="s">
        <v>489</v>
      </c>
      <c r="P40" s="126"/>
    </row>
    <row r="41" spans="1:16" x14ac:dyDescent="0.25">
      <c r="A41" s="319"/>
      <c r="B41" s="299" t="s">
        <v>375</v>
      </c>
      <c r="C41" s="315" t="s">
        <v>371</v>
      </c>
      <c r="D41" s="91" t="s">
        <v>307</v>
      </c>
      <c r="E41" s="63" t="s">
        <v>489</v>
      </c>
      <c r="F41" s="63" t="s">
        <v>489</v>
      </c>
      <c r="G41" s="63" t="s">
        <v>489</v>
      </c>
      <c r="H41" s="63" t="s">
        <v>489</v>
      </c>
      <c r="I41" s="63" t="s">
        <v>489</v>
      </c>
      <c r="J41" s="63" t="s">
        <v>489</v>
      </c>
      <c r="K41" s="63" t="s">
        <v>489</v>
      </c>
      <c r="L41" s="122" t="s">
        <v>489</v>
      </c>
      <c r="M41" s="123" t="s">
        <v>489</v>
      </c>
      <c r="N41" s="63" t="s">
        <v>489</v>
      </c>
      <c r="O41" s="231" t="s">
        <v>489</v>
      </c>
      <c r="P41" s="122"/>
    </row>
    <row r="42" spans="1:16" x14ac:dyDescent="0.25">
      <c r="A42" s="319"/>
      <c r="B42" s="300"/>
      <c r="C42" s="316"/>
      <c r="D42" s="36" t="s">
        <v>308</v>
      </c>
      <c r="E42" s="11" t="s">
        <v>489</v>
      </c>
      <c r="F42" s="11" t="s">
        <v>489</v>
      </c>
      <c r="G42" s="11" t="s">
        <v>489</v>
      </c>
      <c r="H42" s="11" t="s">
        <v>489</v>
      </c>
      <c r="I42" s="11" t="s">
        <v>489</v>
      </c>
      <c r="J42" s="11" t="s">
        <v>489</v>
      </c>
      <c r="K42" s="11" t="s">
        <v>489</v>
      </c>
      <c r="L42" s="124" t="s">
        <v>489</v>
      </c>
      <c r="M42" s="125" t="s">
        <v>489</v>
      </c>
      <c r="N42" s="11" t="s">
        <v>489</v>
      </c>
      <c r="O42" s="232" t="s">
        <v>489</v>
      </c>
      <c r="P42" s="124"/>
    </row>
    <row r="43" spans="1:16" ht="15.75" thickBot="1" x14ac:dyDescent="0.3">
      <c r="A43" s="319"/>
      <c r="B43" s="301"/>
      <c r="C43" s="317"/>
      <c r="D43" s="92" t="s">
        <v>309</v>
      </c>
      <c r="E43" s="65" t="s">
        <v>489</v>
      </c>
      <c r="F43" s="65" t="s">
        <v>489</v>
      </c>
      <c r="G43" s="65" t="s">
        <v>489</v>
      </c>
      <c r="H43" s="65" t="s">
        <v>489</v>
      </c>
      <c r="I43" s="65" t="s">
        <v>489</v>
      </c>
      <c r="J43" s="65" t="s">
        <v>489</v>
      </c>
      <c r="K43" s="65" t="s">
        <v>489</v>
      </c>
      <c r="L43" s="126" t="s">
        <v>489</v>
      </c>
      <c r="M43" s="127" t="s">
        <v>489</v>
      </c>
      <c r="N43" s="65" t="s">
        <v>489</v>
      </c>
      <c r="O43" s="233" t="s">
        <v>489</v>
      </c>
      <c r="P43" s="126"/>
    </row>
    <row r="44" spans="1:16" x14ac:dyDescent="0.25">
      <c r="A44" s="319"/>
      <c r="B44" s="299" t="s">
        <v>376</v>
      </c>
      <c r="C44" s="315" t="s">
        <v>371</v>
      </c>
      <c r="D44" s="91" t="s">
        <v>307</v>
      </c>
      <c r="E44" s="63" t="s">
        <v>489</v>
      </c>
      <c r="F44" s="63" t="s">
        <v>489</v>
      </c>
      <c r="G44" s="63" t="s">
        <v>489</v>
      </c>
      <c r="H44" s="63" t="s">
        <v>489</v>
      </c>
      <c r="I44" s="63" t="s">
        <v>489</v>
      </c>
      <c r="J44" s="63" t="s">
        <v>489</v>
      </c>
      <c r="K44" s="63" t="s">
        <v>489</v>
      </c>
      <c r="L44" s="122" t="s">
        <v>489</v>
      </c>
      <c r="M44" s="123" t="s">
        <v>489</v>
      </c>
      <c r="N44" s="63" t="s">
        <v>489</v>
      </c>
      <c r="O44" s="231" t="s">
        <v>489</v>
      </c>
      <c r="P44" s="122"/>
    </row>
    <row r="45" spans="1:16" x14ac:dyDescent="0.25">
      <c r="A45" s="319"/>
      <c r="B45" s="300"/>
      <c r="C45" s="316"/>
      <c r="D45" s="36" t="s">
        <v>308</v>
      </c>
      <c r="E45" s="11" t="s">
        <v>489</v>
      </c>
      <c r="F45" s="11" t="s">
        <v>489</v>
      </c>
      <c r="G45" s="11" t="s">
        <v>489</v>
      </c>
      <c r="H45" s="11" t="s">
        <v>489</v>
      </c>
      <c r="I45" s="11" t="s">
        <v>489</v>
      </c>
      <c r="J45" s="11" t="s">
        <v>489</v>
      </c>
      <c r="K45" s="11" t="s">
        <v>489</v>
      </c>
      <c r="L45" s="124" t="s">
        <v>489</v>
      </c>
      <c r="M45" s="125" t="s">
        <v>489</v>
      </c>
      <c r="N45" s="11" t="s">
        <v>489</v>
      </c>
      <c r="O45" s="232" t="s">
        <v>489</v>
      </c>
      <c r="P45" s="124"/>
    </row>
    <row r="46" spans="1:16" ht="15.75" thickBot="1" x14ac:dyDescent="0.3">
      <c r="A46" s="319"/>
      <c r="B46" s="300"/>
      <c r="C46" s="317"/>
      <c r="D46" s="92" t="s">
        <v>309</v>
      </c>
      <c r="E46" s="65" t="s">
        <v>489</v>
      </c>
      <c r="F46" s="65" t="s">
        <v>489</v>
      </c>
      <c r="G46" s="65" t="s">
        <v>489</v>
      </c>
      <c r="H46" s="65" t="s">
        <v>489</v>
      </c>
      <c r="I46" s="65" t="s">
        <v>489</v>
      </c>
      <c r="J46" s="65" t="s">
        <v>489</v>
      </c>
      <c r="K46" s="65" t="s">
        <v>489</v>
      </c>
      <c r="L46" s="126" t="s">
        <v>489</v>
      </c>
      <c r="M46" s="127" t="s">
        <v>489</v>
      </c>
      <c r="N46" s="65" t="s">
        <v>489</v>
      </c>
      <c r="O46" s="233" t="s">
        <v>489</v>
      </c>
      <c r="P46" s="126"/>
    </row>
    <row r="47" spans="1:16" x14ac:dyDescent="0.25">
      <c r="A47" s="319"/>
      <c r="B47" s="300"/>
      <c r="C47" s="315" t="s">
        <v>416</v>
      </c>
      <c r="D47" s="91" t="s">
        <v>307</v>
      </c>
      <c r="E47" s="63"/>
      <c r="F47" s="63"/>
      <c r="G47" s="63"/>
      <c r="H47" s="63"/>
      <c r="I47" s="63"/>
      <c r="J47" s="63"/>
      <c r="K47" s="63" t="s">
        <v>489</v>
      </c>
      <c r="L47" s="122" t="s">
        <v>489</v>
      </c>
      <c r="M47" s="123" t="s">
        <v>489</v>
      </c>
      <c r="N47" s="63" t="s">
        <v>489</v>
      </c>
      <c r="O47" s="231" t="s">
        <v>489</v>
      </c>
      <c r="P47" s="122"/>
    </row>
    <row r="48" spans="1:16" x14ac:dyDescent="0.25">
      <c r="A48" s="319"/>
      <c r="B48" s="300"/>
      <c r="C48" s="316"/>
      <c r="D48" s="36" t="s">
        <v>308</v>
      </c>
      <c r="E48" s="11"/>
      <c r="F48" s="11"/>
      <c r="G48" s="11"/>
      <c r="H48" s="11"/>
      <c r="I48" s="11"/>
      <c r="J48" s="11"/>
      <c r="K48" s="11" t="s">
        <v>489</v>
      </c>
      <c r="L48" s="124" t="s">
        <v>489</v>
      </c>
      <c r="M48" s="125" t="s">
        <v>489</v>
      </c>
      <c r="N48" s="11" t="s">
        <v>489</v>
      </c>
      <c r="O48" s="232" t="s">
        <v>489</v>
      </c>
      <c r="P48" s="124"/>
    </row>
    <row r="49" spans="1:16" ht="15.75" thickBot="1" x14ac:dyDescent="0.3">
      <c r="A49" s="320"/>
      <c r="B49" s="301"/>
      <c r="C49" s="317"/>
      <c r="D49" s="92" t="s">
        <v>309</v>
      </c>
      <c r="E49" s="65"/>
      <c r="F49" s="65"/>
      <c r="G49" s="65"/>
      <c r="H49" s="65"/>
      <c r="I49" s="65"/>
      <c r="J49" s="65"/>
      <c r="K49" s="65" t="s">
        <v>489</v>
      </c>
      <c r="L49" s="126" t="s">
        <v>489</v>
      </c>
      <c r="M49" s="127" t="s">
        <v>489</v>
      </c>
      <c r="N49" s="65" t="s">
        <v>489</v>
      </c>
      <c r="O49" s="233" t="s">
        <v>489</v>
      </c>
      <c r="P49" s="126"/>
    </row>
    <row r="50" spans="1:16" x14ac:dyDescent="0.25">
      <c r="A50" s="318" t="s">
        <v>147</v>
      </c>
      <c r="B50" s="299" t="s">
        <v>311</v>
      </c>
      <c r="C50" s="315" t="s">
        <v>371</v>
      </c>
      <c r="D50" s="91" t="s">
        <v>307</v>
      </c>
      <c r="E50" s="63" t="s">
        <v>489</v>
      </c>
      <c r="F50" s="63" t="s">
        <v>489</v>
      </c>
      <c r="G50" s="63" t="s">
        <v>489</v>
      </c>
      <c r="H50" s="63" t="s">
        <v>489</v>
      </c>
      <c r="I50" s="63" t="s">
        <v>489</v>
      </c>
      <c r="J50" s="63" t="s">
        <v>489</v>
      </c>
      <c r="K50" s="63" t="s">
        <v>489</v>
      </c>
      <c r="L50" s="122" t="s">
        <v>489</v>
      </c>
      <c r="M50" s="123" t="s">
        <v>489</v>
      </c>
      <c r="N50" s="63"/>
      <c r="O50" s="231"/>
      <c r="P50" s="122"/>
    </row>
    <row r="51" spans="1:16" x14ac:dyDescent="0.25">
      <c r="A51" s="319"/>
      <c r="B51" s="300"/>
      <c r="C51" s="316"/>
      <c r="D51" s="36" t="s">
        <v>308</v>
      </c>
      <c r="E51" s="11" t="s">
        <v>489</v>
      </c>
      <c r="F51" s="11" t="s">
        <v>489</v>
      </c>
      <c r="G51" s="11" t="s">
        <v>489</v>
      </c>
      <c r="H51" s="11" t="s">
        <v>489</v>
      </c>
      <c r="I51" s="11" t="s">
        <v>489</v>
      </c>
      <c r="J51" s="11" t="s">
        <v>489</v>
      </c>
      <c r="K51" s="11" t="s">
        <v>489</v>
      </c>
      <c r="L51" s="124" t="s">
        <v>489</v>
      </c>
      <c r="M51" s="125" t="s">
        <v>489</v>
      </c>
      <c r="N51" s="11"/>
      <c r="O51" s="232"/>
      <c r="P51" s="124"/>
    </row>
    <row r="52" spans="1:16" ht="15.75" thickBot="1" x14ac:dyDescent="0.3">
      <c r="A52" s="319"/>
      <c r="B52" s="300"/>
      <c r="C52" s="317"/>
      <c r="D52" s="92" t="s">
        <v>309</v>
      </c>
      <c r="E52" s="65" t="s">
        <v>489</v>
      </c>
      <c r="F52" s="65" t="s">
        <v>489</v>
      </c>
      <c r="G52" s="65" t="s">
        <v>489</v>
      </c>
      <c r="H52" s="65" t="s">
        <v>489</v>
      </c>
      <c r="I52" s="65" t="s">
        <v>489</v>
      </c>
      <c r="J52" s="65" t="s">
        <v>489</v>
      </c>
      <c r="K52" s="65" t="s">
        <v>489</v>
      </c>
      <c r="L52" s="126" t="s">
        <v>489</v>
      </c>
      <c r="M52" s="127" t="s">
        <v>489</v>
      </c>
      <c r="N52" s="65"/>
      <c r="O52" s="233"/>
      <c r="P52" s="126"/>
    </row>
    <row r="53" spans="1:16" x14ac:dyDescent="0.25">
      <c r="A53" s="319"/>
      <c r="B53" s="299" t="s">
        <v>312</v>
      </c>
      <c r="C53" s="315" t="s">
        <v>371</v>
      </c>
      <c r="D53" s="91" t="s">
        <v>307</v>
      </c>
      <c r="E53" s="63" t="s">
        <v>489</v>
      </c>
      <c r="F53" s="63" t="s">
        <v>489</v>
      </c>
      <c r="G53" s="63" t="s">
        <v>489</v>
      </c>
      <c r="H53" s="63" t="s">
        <v>489</v>
      </c>
      <c r="I53" s="63" t="s">
        <v>489</v>
      </c>
      <c r="J53" s="63" t="s">
        <v>489</v>
      </c>
      <c r="K53" s="63" t="s">
        <v>489</v>
      </c>
      <c r="L53" s="231" t="s">
        <v>489</v>
      </c>
      <c r="M53" s="123" t="s">
        <v>489</v>
      </c>
      <c r="N53" s="63" t="s">
        <v>489</v>
      </c>
      <c r="O53" s="231" t="s">
        <v>489</v>
      </c>
      <c r="P53" s="122"/>
    </row>
    <row r="54" spans="1:16" x14ac:dyDescent="0.25">
      <c r="A54" s="319"/>
      <c r="B54" s="300"/>
      <c r="C54" s="316"/>
      <c r="D54" s="36" t="s">
        <v>308</v>
      </c>
      <c r="E54" s="11" t="s">
        <v>489</v>
      </c>
      <c r="F54" s="11" t="s">
        <v>489</v>
      </c>
      <c r="G54" s="11" t="s">
        <v>489</v>
      </c>
      <c r="H54" s="11" t="s">
        <v>489</v>
      </c>
      <c r="I54" s="11" t="s">
        <v>489</v>
      </c>
      <c r="J54" s="11" t="s">
        <v>489</v>
      </c>
      <c r="K54" s="11" t="s">
        <v>489</v>
      </c>
      <c r="L54" s="232" t="s">
        <v>489</v>
      </c>
      <c r="M54" s="125" t="s">
        <v>489</v>
      </c>
      <c r="N54" s="11" t="s">
        <v>489</v>
      </c>
      <c r="O54" s="232" t="s">
        <v>489</v>
      </c>
      <c r="P54" s="124"/>
    </row>
    <row r="55" spans="1:16" ht="15.75" thickBot="1" x14ac:dyDescent="0.3">
      <c r="A55" s="319"/>
      <c r="B55" s="300"/>
      <c r="C55" s="316"/>
      <c r="D55" s="196" t="s">
        <v>309</v>
      </c>
      <c r="E55" s="197" t="s">
        <v>489</v>
      </c>
      <c r="F55" s="197" t="s">
        <v>489</v>
      </c>
      <c r="G55" s="197" t="s">
        <v>489</v>
      </c>
      <c r="H55" s="197" t="s">
        <v>489</v>
      </c>
      <c r="I55" s="197" t="s">
        <v>489</v>
      </c>
      <c r="J55" s="197" t="s">
        <v>489</v>
      </c>
      <c r="K55" s="197" t="s">
        <v>489</v>
      </c>
      <c r="L55" s="234" t="s">
        <v>489</v>
      </c>
      <c r="M55" s="235" t="s">
        <v>489</v>
      </c>
      <c r="N55" s="197" t="s">
        <v>489</v>
      </c>
      <c r="O55" s="234" t="s">
        <v>489</v>
      </c>
      <c r="P55" s="236"/>
    </row>
    <row r="56" spans="1:16" ht="15.75" thickBot="1" x14ac:dyDescent="0.3">
      <c r="A56" s="307" t="s">
        <v>464</v>
      </c>
      <c r="B56" s="194" t="s">
        <v>465</v>
      </c>
      <c r="C56" s="201" t="s">
        <v>371</v>
      </c>
      <c r="D56" s="202" t="s">
        <v>309</v>
      </c>
      <c r="E56" s="203"/>
      <c r="F56" s="203"/>
      <c r="G56" s="203"/>
      <c r="H56" s="203"/>
      <c r="I56" s="203" t="s">
        <v>489</v>
      </c>
      <c r="J56" s="203" t="s">
        <v>489</v>
      </c>
      <c r="K56" s="203" t="s">
        <v>489</v>
      </c>
      <c r="L56" s="237" t="s">
        <v>489</v>
      </c>
      <c r="M56" s="252" t="s">
        <v>489</v>
      </c>
      <c r="N56" s="203" t="s">
        <v>489</v>
      </c>
      <c r="O56" s="250" t="s">
        <v>489</v>
      </c>
      <c r="P56" s="237"/>
    </row>
    <row r="57" spans="1:16" x14ac:dyDescent="0.25">
      <c r="A57" s="308"/>
      <c r="B57" s="299" t="s">
        <v>466</v>
      </c>
      <c r="C57" s="315" t="s">
        <v>371</v>
      </c>
      <c r="D57" s="91" t="s">
        <v>307</v>
      </c>
      <c r="E57" s="203"/>
      <c r="F57" s="203"/>
      <c r="G57" s="203"/>
      <c r="H57" s="203"/>
      <c r="I57" s="203" t="s">
        <v>489</v>
      </c>
      <c r="J57" s="203" t="s">
        <v>489</v>
      </c>
      <c r="K57" s="203" t="s">
        <v>489</v>
      </c>
      <c r="L57" s="237" t="s">
        <v>489</v>
      </c>
      <c r="M57" s="256" t="s">
        <v>489</v>
      </c>
      <c r="N57" s="250" t="s">
        <v>489</v>
      </c>
      <c r="O57" s="250" t="s">
        <v>489</v>
      </c>
      <c r="P57" s="237"/>
    </row>
    <row r="58" spans="1:16" x14ac:dyDescent="0.25">
      <c r="A58" s="308"/>
      <c r="B58" s="300"/>
      <c r="C58" s="316"/>
      <c r="D58" s="36" t="s">
        <v>308</v>
      </c>
      <c r="E58" s="11"/>
      <c r="F58" s="11"/>
      <c r="G58" s="11"/>
      <c r="H58" s="11"/>
      <c r="I58" s="11" t="s">
        <v>489</v>
      </c>
      <c r="J58" s="11" t="s">
        <v>489</v>
      </c>
      <c r="K58" s="11" t="s">
        <v>489</v>
      </c>
      <c r="L58" s="124" t="s">
        <v>489</v>
      </c>
      <c r="M58" s="257" t="s">
        <v>489</v>
      </c>
      <c r="N58" s="11" t="s">
        <v>489</v>
      </c>
      <c r="O58" s="232" t="s">
        <v>489</v>
      </c>
      <c r="P58" s="124"/>
    </row>
    <row r="59" spans="1:16" ht="15.75" thickBot="1" x14ac:dyDescent="0.3">
      <c r="A59" s="309"/>
      <c r="B59" s="301"/>
      <c r="C59" s="317"/>
      <c r="D59" s="92" t="s">
        <v>309</v>
      </c>
      <c r="E59" s="253"/>
      <c r="F59" s="253"/>
      <c r="G59" s="253"/>
      <c r="H59" s="253"/>
      <c r="I59" s="253" t="s">
        <v>489</v>
      </c>
      <c r="J59" s="253" t="s">
        <v>489</v>
      </c>
      <c r="K59" s="253" t="s">
        <v>489</v>
      </c>
      <c r="L59" s="254" t="s">
        <v>489</v>
      </c>
      <c r="M59" s="258" t="s">
        <v>489</v>
      </c>
      <c r="N59" s="255" t="s">
        <v>489</v>
      </c>
      <c r="O59" s="255" t="s">
        <v>489</v>
      </c>
      <c r="P59" s="254"/>
    </row>
    <row r="61" spans="1:16" ht="15.75" thickBot="1" x14ac:dyDescent="0.3"/>
    <row r="62" spans="1:16" ht="29.25" customHeight="1" thickBot="1" x14ac:dyDescent="0.3">
      <c r="A62" s="321" t="s">
        <v>1</v>
      </c>
      <c r="B62" s="323" t="s">
        <v>67</v>
      </c>
      <c r="C62" s="323" t="s">
        <v>370</v>
      </c>
      <c r="D62" s="323" t="s">
        <v>306</v>
      </c>
      <c r="E62" s="325" t="s">
        <v>402</v>
      </c>
      <c r="F62" s="326"/>
      <c r="G62" s="326"/>
      <c r="H62" s="326"/>
      <c r="I62" s="326"/>
      <c r="J62" s="326"/>
      <c r="K62" s="326"/>
      <c r="L62" s="326"/>
      <c r="M62" s="327"/>
      <c r="N62" s="327"/>
      <c r="O62" s="327"/>
      <c r="P62" s="328"/>
    </row>
    <row r="63" spans="1:16" ht="29.25" customHeight="1" thickBot="1" x14ac:dyDescent="0.3">
      <c r="A63" s="322"/>
      <c r="B63" s="324"/>
      <c r="C63" s="324"/>
      <c r="D63" s="324"/>
      <c r="E63" s="119">
        <v>44682</v>
      </c>
      <c r="F63" s="119">
        <v>44713</v>
      </c>
      <c r="G63" s="119">
        <v>44743</v>
      </c>
      <c r="H63" s="119">
        <v>44774</v>
      </c>
      <c r="I63" s="119">
        <v>44805</v>
      </c>
      <c r="J63" s="119">
        <v>44835</v>
      </c>
      <c r="K63" s="119">
        <v>44866</v>
      </c>
      <c r="L63" s="120">
        <v>44896</v>
      </c>
      <c r="M63" s="164">
        <v>44927</v>
      </c>
      <c r="N63" s="119">
        <v>44958</v>
      </c>
      <c r="O63" s="119">
        <v>44986</v>
      </c>
      <c r="P63" s="119"/>
    </row>
    <row r="64" spans="1:16" ht="29.25" customHeight="1" x14ac:dyDescent="0.25">
      <c r="A64" s="310" t="s">
        <v>34</v>
      </c>
      <c r="B64" s="314" t="s">
        <v>396</v>
      </c>
      <c r="C64" s="99" t="s">
        <v>371</v>
      </c>
      <c r="D64" s="91" t="s">
        <v>309</v>
      </c>
      <c r="E64" s="63"/>
      <c r="F64" s="130">
        <v>-0.123</v>
      </c>
      <c r="G64" s="130">
        <v>-5.0000000000000001E-3</v>
      </c>
      <c r="H64" s="130">
        <v>-7.0000000000000001E-3</v>
      </c>
      <c r="I64" s="130">
        <v>0</v>
      </c>
      <c r="J64" s="130">
        <v>-0.112</v>
      </c>
      <c r="K64" s="130">
        <v>3.9E-2</v>
      </c>
      <c r="L64" s="160">
        <v>0</v>
      </c>
      <c r="M64" s="165">
        <v>0.08</v>
      </c>
      <c r="N64" s="130">
        <v>-2.1000000000000001E-2</v>
      </c>
      <c r="O64" s="130">
        <v>-3.2000000000000001E-2</v>
      </c>
      <c r="P64" s="130" t="str">
        <f>IF(P7="","",ROUND(P7/M7-100%,3))</f>
        <v/>
      </c>
    </row>
    <row r="65" spans="1:16" ht="29.25" customHeight="1" x14ac:dyDescent="0.25">
      <c r="A65" s="308"/>
      <c r="B65" s="312"/>
      <c r="C65" s="132" t="s">
        <v>372</v>
      </c>
      <c r="D65" s="72" t="s">
        <v>309</v>
      </c>
      <c r="E65" s="133"/>
      <c r="F65" s="134" t="s">
        <v>490</v>
      </c>
      <c r="G65" s="134" t="s">
        <v>490</v>
      </c>
      <c r="H65" s="134" t="s">
        <v>490</v>
      </c>
      <c r="I65" s="134" t="s">
        <v>490</v>
      </c>
      <c r="J65" s="134" t="s">
        <v>490</v>
      </c>
      <c r="K65" s="134"/>
      <c r="L65" s="161">
        <v>0</v>
      </c>
      <c r="M65" s="166">
        <v>0.104</v>
      </c>
      <c r="N65" s="134">
        <v>-2.8000000000000001E-2</v>
      </c>
      <c r="O65" s="134">
        <v>-2.4E-2</v>
      </c>
      <c r="P65" s="134" t="str">
        <f>IF(P10="","",ROUND(P10/M10-100%,3))</f>
        <v/>
      </c>
    </row>
    <row r="66" spans="1:16" ht="29.25" customHeight="1" x14ac:dyDescent="0.25">
      <c r="A66" s="308"/>
      <c r="B66" s="312" t="s">
        <v>397</v>
      </c>
      <c r="C66" s="20" t="s">
        <v>371</v>
      </c>
      <c r="D66" s="36" t="s">
        <v>309</v>
      </c>
      <c r="E66" s="11"/>
      <c r="F66" s="105">
        <v>-0.14899999999999999</v>
      </c>
      <c r="G66" s="105">
        <v>-0.157</v>
      </c>
      <c r="H66" s="105">
        <v>-3.6999999999999998E-2</v>
      </c>
      <c r="I66" s="105">
        <v>4.5999999999999999E-2</v>
      </c>
      <c r="J66" s="105">
        <v>1.9E-2</v>
      </c>
      <c r="K66" s="105">
        <v>6.0999999999999999E-2</v>
      </c>
      <c r="L66" s="155">
        <v>3.5999999999999997E-2</v>
      </c>
      <c r="M66" s="167">
        <v>-2.5999999999999999E-2</v>
      </c>
      <c r="N66" s="105">
        <v>1.2999999999999999E-2</v>
      </c>
      <c r="O66" s="105">
        <v>1.7999999999999999E-2</v>
      </c>
      <c r="P66" s="105" t="str">
        <f>IF(P13="","",ROUND(P13/M13-100%,3))</f>
        <v/>
      </c>
    </row>
    <row r="67" spans="1:16" ht="29.25" customHeight="1" thickBot="1" x14ac:dyDescent="0.3">
      <c r="A67" s="311"/>
      <c r="B67" s="313"/>
      <c r="C67" s="135" t="s">
        <v>372</v>
      </c>
      <c r="D67" s="136" t="s">
        <v>309</v>
      </c>
      <c r="E67" s="137"/>
      <c r="F67" s="138">
        <v>-0.22700000000000001</v>
      </c>
      <c r="G67" s="138">
        <v>-0.38200000000000001</v>
      </c>
      <c r="H67" s="138">
        <v>-0.14299999999999999</v>
      </c>
      <c r="I67" s="138">
        <v>0</v>
      </c>
      <c r="J67" s="138">
        <v>0</v>
      </c>
      <c r="K67" s="138">
        <v>0</v>
      </c>
      <c r="L67" s="162">
        <v>0</v>
      </c>
      <c r="M67" s="168">
        <v>0</v>
      </c>
      <c r="N67" s="138">
        <v>6.0000000000000001E-3</v>
      </c>
      <c r="O67" s="138">
        <v>2.5000000000000001E-2</v>
      </c>
      <c r="P67" s="138" t="str">
        <f>IF(P16="","",ROUND(P16/M16-100%,3))</f>
        <v/>
      </c>
    </row>
    <row r="68" spans="1:16" ht="29.25" customHeight="1" x14ac:dyDescent="0.25">
      <c r="A68" s="310" t="s">
        <v>148</v>
      </c>
      <c r="B68" s="99" t="s">
        <v>36</v>
      </c>
      <c r="C68" s="99" t="s">
        <v>371</v>
      </c>
      <c r="D68" s="91" t="s">
        <v>309</v>
      </c>
      <c r="E68" s="63"/>
      <c r="F68" s="130" t="s">
        <v>489</v>
      </c>
      <c r="G68" s="130" t="s">
        <v>489</v>
      </c>
      <c r="H68" s="130" t="s">
        <v>489</v>
      </c>
      <c r="I68" s="130" t="s">
        <v>489</v>
      </c>
      <c r="J68" s="130" t="s">
        <v>489</v>
      </c>
      <c r="K68" s="130" t="s">
        <v>489</v>
      </c>
      <c r="L68" s="160" t="s">
        <v>489</v>
      </c>
      <c r="M68" s="165" t="s">
        <v>489</v>
      </c>
      <c r="N68" s="130" t="str">
        <f t="shared" ref="N68" si="0">IF(N19="","",ROUND(N19/M19-100%,3))</f>
        <v/>
      </c>
      <c r="O68" s="130" t="str">
        <f t="shared" ref="O68" si="1">IF(O19="","",ROUND(O19/N19-100%,3))</f>
        <v/>
      </c>
      <c r="P68" s="130" t="str">
        <f>IF(P19="","",ROUND(P19/M19-100%,3))</f>
        <v/>
      </c>
    </row>
    <row r="69" spans="1:16" ht="29.25" customHeight="1" thickBot="1" x14ac:dyDescent="0.3">
      <c r="A69" s="311"/>
      <c r="B69" s="100" t="s">
        <v>33</v>
      </c>
      <c r="C69" s="100" t="s">
        <v>371</v>
      </c>
      <c r="D69" s="92" t="s">
        <v>309</v>
      </c>
      <c r="E69" s="65"/>
      <c r="F69" s="110" t="s">
        <v>489</v>
      </c>
      <c r="G69" s="110" t="s">
        <v>489</v>
      </c>
      <c r="H69" s="110" t="s">
        <v>489</v>
      </c>
      <c r="I69" s="110" t="s">
        <v>489</v>
      </c>
      <c r="J69" s="110" t="s">
        <v>489</v>
      </c>
      <c r="K69" s="110" t="s">
        <v>489</v>
      </c>
      <c r="L69" s="163" t="s">
        <v>489</v>
      </c>
      <c r="M69" s="169" t="s">
        <v>489</v>
      </c>
      <c r="N69" s="110" t="str">
        <f t="shared" ref="N69" si="2">IF(N22="","",ROUND(N22/M22-100%,3))</f>
        <v/>
      </c>
      <c r="O69" s="110" t="str">
        <f t="shared" ref="O69" si="3">IF(O22="","",ROUND(O22/N22-100%,3))</f>
        <v/>
      </c>
      <c r="P69" s="110" t="str">
        <f>IF(P22="","",ROUND(P22/M22-100%,3))</f>
        <v/>
      </c>
    </row>
    <row r="70" spans="1:16" ht="29.25" customHeight="1" x14ac:dyDescent="0.25">
      <c r="A70" s="310" t="s">
        <v>149</v>
      </c>
      <c r="B70" s="99" t="s">
        <v>310</v>
      </c>
      <c r="C70" s="99" t="s">
        <v>371</v>
      </c>
      <c r="D70" s="91" t="s">
        <v>309</v>
      </c>
      <c r="E70" s="129"/>
      <c r="F70" s="130" t="s">
        <v>489</v>
      </c>
      <c r="G70" s="130" t="s">
        <v>489</v>
      </c>
      <c r="H70" s="130" t="s">
        <v>489</v>
      </c>
      <c r="I70" s="130" t="s">
        <v>489</v>
      </c>
      <c r="J70" s="130" t="s">
        <v>489</v>
      </c>
      <c r="K70" s="130" t="s">
        <v>489</v>
      </c>
      <c r="L70" s="160" t="s">
        <v>489</v>
      </c>
      <c r="M70" s="165" t="s">
        <v>489</v>
      </c>
      <c r="N70" s="130" t="s">
        <v>489</v>
      </c>
      <c r="O70" s="130" t="s">
        <v>489</v>
      </c>
      <c r="P70" s="130" t="str">
        <f>IF(P25="","",ROUND(P25/M25-100%,3))</f>
        <v/>
      </c>
    </row>
    <row r="71" spans="1:16" ht="29.25" customHeight="1" thickBot="1" x14ac:dyDescent="0.3">
      <c r="A71" s="311"/>
      <c r="B71" s="100" t="s">
        <v>373</v>
      </c>
      <c r="C71" s="100" t="s">
        <v>371</v>
      </c>
      <c r="D71" s="92" t="s">
        <v>309</v>
      </c>
      <c r="E71" s="131"/>
      <c r="F71" s="110" t="s">
        <v>489</v>
      </c>
      <c r="G71" s="110" t="s">
        <v>489</v>
      </c>
      <c r="H71" s="110" t="s">
        <v>489</v>
      </c>
      <c r="I71" s="110" t="s">
        <v>489</v>
      </c>
      <c r="J71" s="110" t="s">
        <v>489</v>
      </c>
      <c r="K71" s="110" t="s">
        <v>489</v>
      </c>
      <c r="L71" s="163" t="s">
        <v>489</v>
      </c>
      <c r="M71" s="169" t="s">
        <v>489</v>
      </c>
      <c r="N71" s="110" t="s">
        <v>489</v>
      </c>
      <c r="O71" s="110" t="s">
        <v>489</v>
      </c>
      <c r="P71" s="110" t="str">
        <f>IF(P28="","",ROUND(P28/M28-100%,3))</f>
        <v/>
      </c>
    </row>
    <row r="72" spans="1:16" ht="29.25" customHeight="1" x14ac:dyDescent="0.25">
      <c r="A72" s="310" t="s">
        <v>3</v>
      </c>
      <c r="B72" s="99" t="s">
        <v>432</v>
      </c>
      <c r="C72" s="99" t="s">
        <v>371</v>
      </c>
      <c r="D72" s="91" t="s">
        <v>309</v>
      </c>
      <c r="E72" s="129"/>
      <c r="F72" s="130" t="s">
        <v>489</v>
      </c>
      <c r="G72" s="130" t="s">
        <v>489</v>
      </c>
      <c r="H72" s="130" t="s">
        <v>489</v>
      </c>
      <c r="I72" s="130" t="s">
        <v>489</v>
      </c>
      <c r="J72" s="130" t="s">
        <v>489</v>
      </c>
      <c r="K72" s="130" t="s">
        <v>489</v>
      </c>
      <c r="L72" s="160" t="s">
        <v>489</v>
      </c>
      <c r="M72" s="165" t="s">
        <v>489</v>
      </c>
      <c r="N72" s="130" t="s">
        <v>489</v>
      </c>
      <c r="O72" s="130" t="s">
        <v>489</v>
      </c>
      <c r="P72" s="130" t="str">
        <f>IF(P31="","",ROUND(P31/M31-100%,3))</f>
        <v/>
      </c>
    </row>
    <row r="73" spans="1:16" ht="29.25" customHeight="1" x14ac:dyDescent="0.25">
      <c r="A73" s="308"/>
      <c r="B73" s="20" t="s">
        <v>433</v>
      </c>
      <c r="C73" s="20" t="s">
        <v>371</v>
      </c>
      <c r="D73" s="36" t="s">
        <v>309</v>
      </c>
      <c r="E73" s="116"/>
      <c r="F73" s="105" t="s">
        <v>489</v>
      </c>
      <c r="G73" s="105" t="s">
        <v>489</v>
      </c>
      <c r="H73" s="105" t="s">
        <v>489</v>
      </c>
      <c r="I73" s="105" t="s">
        <v>489</v>
      </c>
      <c r="J73" s="105" t="s">
        <v>489</v>
      </c>
      <c r="K73" s="105" t="s">
        <v>489</v>
      </c>
      <c r="L73" s="155" t="s">
        <v>489</v>
      </c>
      <c r="M73" s="167" t="s">
        <v>489</v>
      </c>
      <c r="N73" s="105" t="s">
        <v>489</v>
      </c>
      <c r="O73" s="105" t="s">
        <v>489</v>
      </c>
      <c r="P73" s="105" t="str">
        <f>IF(P34="","",ROUND(P34/M34-100%,3))</f>
        <v/>
      </c>
    </row>
    <row r="74" spans="1:16" ht="29.25" customHeight="1" thickBot="1" x14ac:dyDescent="0.3">
      <c r="A74" s="311"/>
      <c r="B74" s="100" t="s">
        <v>434</v>
      </c>
      <c r="C74" s="100" t="s">
        <v>371</v>
      </c>
      <c r="D74" s="92" t="s">
        <v>309</v>
      </c>
      <c r="E74" s="131"/>
      <c r="F74" s="110" t="s">
        <v>489</v>
      </c>
      <c r="G74" s="110" t="s">
        <v>489</v>
      </c>
      <c r="H74" s="110" t="s">
        <v>489</v>
      </c>
      <c r="I74" s="110" t="s">
        <v>489</v>
      </c>
      <c r="J74" s="110" t="s">
        <v>489</v>
      </c>
      <c r="K74" s="110" t="s">
        <v>489</v>
      </c>
      <c r="L74" s="163" t="s">
        <v>489</v>
      </c>
      <c r="M74" s="169" t="s">
        <v>489</v>
      </c>
      <c r="N74" s="110" t="s">
        <v>489</v>
      </c>
      <c r="O74" s="110" t="s">
        <v>489</v>
      </c>
      <c r="P74" s="110" t="str">
        <f>IF(P37="","",ROUND(P37/M37-100%,3))</f>
        <v/>
      </c>
    </row>
    <row r="75" spans="1:16" ht="29.25" customHeight="1" x14ac:dyDescent="0.25">
      <c r="A75" s="310" t="s">
        <v>116</v>
      </c>
      <c r="B75" s="99" t="s">
        <v>374</v>
      </c>
      <c r="C75" s="99" t="s">
        <v>371</v>
      </c>
      <c r="D75" s="91" t="s">
        <v>309</v>
      </c>
      <c r="E75" s="129"/>
      <c r="F75" s="130" t="s">
        <v>489</v>
      </c>
      <c r="G75" s="130" t="s">
        <v>489</v>
      </c>
      <c r="H75" s="130" t="s">
        <v>489</v>
      </c>
      <c r="I75" s="130" t="s">
        <v>489</v>
      </c>
      <c r="J75" s="130" t="s">
        <v>489</v>
      </c>
      <c r="K75" s="130" t="s">
        <v>489</v>
      </c>
      <c r="L75" s="160" t="s">
        <v>489</v>
      </c>
      <c r="M75" s="165" t="s">
        <v>489</v>
      </c>
      <c r="N75" s="130" t="s">
        <v>489</v>
      </c>
      <c r="O75" s="130" t="s">
        <v>489</v>
      </c>
      <c r="P75" s="130" t="str">
        <f>IF(P40="","",ROUND(P40/M40-100%,3))</f>
        <v/>
      </c>
    </row>
    <row r="76" spans="1:16" ht="29.25" customHeight="1" x14ac:dyDescent="0.25">
      <c r="A76" s="308"/>
      <c r="B76" s="20" t="s">
        <v>375</v>
      </c>
      <c r="C76" s="20" t="s">
        <v>371</v>
      </c>
      <c r="D76" s="36" t="s">
        <v>309</v>
      </c>
      <c r="E76" s="116"/>
      <c r="F76" s="105" t="s">
        <v>489</v>
      </c>
      <c r="G76" s="105" t="s">
        <v>489</v>
      </c>
      <c r="H76" s="105" t="s">
        <v>489</v>
      </c>
      <c r="I76" s="105" t="s">
        <v>489</v>
      </c>
      <c r="J76" s="105" t="s">
        <v>489</v>
      </c>
      <c r="K76" s="105" t="s">
        <v>489</v>
      </c>
      <c r="L76" s="155" t="s">
        <v>489</v>
      </c>
      <c r="M76" s="167" t="s">
        <v>489</v>
      </c>
      <c r="N76" s="105" t="s">
        <v>489</v>
      </c>
      <c r="O76" s="105" t="s">
        <v>489</v>
      </c>
      <c r="P76" s="105" t="str">
        <f>IF(P43="","",ROUND(P43/M43-100%,3))</f>
        <v/>
      </c>
    </row>
    <row r="77" spans="1:16" ht="29.25" customHeight="1" x14ac:dyDescent="0.25">
      <c r="A77" s="308"/>
      <c r="B77" s="312" t="s">
        <v>376</v>
      </c>
      <c r="C77" s="20" t="s">
        <v>371</v>
      </c>
      <c r="D77" s="36" t="s">
        <v>309</v>
      </c>
      <c r="E77" s="116"/>
      <c r="F77" s="105" t="s">
        <v>489</v>
      </c>
      <c r="G77" s="105" t="s">
        <v>489</v>
      </c>
      <c r="H77" s="105" t="s">
        <v>489</v>
      </c>
      <c r="I77" s="105" t="s">
        <v>489</v>
      </c>
      <c r="J77" s="105" t="s">
        <v>489</v>
      </c>
      <c r="K77" s="105" t="s">
        <v>489</v>
      </c>
      <c r="L77" s="155" t="s">
        <v>489</v>
      </c>
      <c r="M77" s="167" t="s">
        <v>489</v>
      </c>
      <c r="N77" s="105" t="s">
        <v>489</v>
      </c>
      <c r="O77" s="105" t="s">
        <v>489</v>
      </c>
      <c r="P77" s="105" t="str">
        <f>IF(P46="","",ROUND(P46/M46-100%,3))</f>
        <v/>
      </c>
    </row>
    <row r="78" spans="1:16" ht="29.25" customHeight="1" thickBot="1" x14ac:dyDescent="0.3">
      <c r="A78" s="311"/>
      <c r="B78" s="313"/>
      <c r="C78" s="135" t="s">
        <v>416</v>
      </c>
      <c r="D78" s="136" t="s">
        <v>309</v>
      </c>
      <c r="E78" s="139"/>
      <c r="F78" s="138" t="str">
        <f>IF(F49="","",ROUND(F49/E49-100%,3))</f>
        <v/>
      </c>
      <c r="G78" s="138" t="str">
        <f>IF(G49="","",ROUND(G49/F49-100%,3))</f>
        <v/>
      </c>
      <c r="H78" s="138" t="str">
        <f>IF(H49="","",ROUND(H49/G49-100%,3))</f>
        <v/>
      </c>
      <c r="I78" s="138" t="str">
        <f>IF(I49="","",ROUND(I49/H49-100%,3))</f>
        <v/>
      </c>
      <c r="J78" s="138"/>
      <c r="K78" s="138"/>
      <c r="L78" s="162" t="s">
        <v>489</v>
      </c>
      <c r="M78" s="168" t="s">
        <v>489</v>
      </c>
      <c r="N78" s="138" t="s">
        <v>489</v>
      </c>
      <c r="O78" s="138" t="s">
        <v>489</v>
      </c>
      <c r="P78" s="138" t="str">
        <f>IF(P49="","",ROUND(P49/M49-100%,3))</f>
        <v/>
      </c>
    </row>
    <row r="79" spans="1:16" ht="29.25" customHeight="1" x14ac:dyDescent="0.25">
      <c r="A79" s="299" t="s">
        <v>147</v>
      </c>
      <c r="B79" s="20" t="s">
        <v>311</v>
      </c>
      <c r="C79" s="20" t="s">
        <v>371</v>
      </c>
      <c r="D79" s="36" t="s">
        <v>309</v>
      </c>
      <c r="E79" s="116"/>
      <c r="F79" s="105" t="s">
        <v>489</v>
      </c>
      <c r="G79" s="105" t="s">
        <v>489</v>
      </c>
      <c r="H79" s="105" t="s">
        <v>489</v>
      </c>
      <c r="I79" s="105" t="s">
        <v>489</v>
      </c>
      <c r="J79" s="105" t="s">
        <v>489</v>
      </c>
      <c r="K79" s="105" t="s">
        <v>489</v>
      </c>
      <c r="L79" s="155" t="s">
        <v>489</v>
      </c>
      <c r="M79" s="167" t="s">
        <v>489</v>
      </c>
      <c r="N79" s="105" t="str">
        <f t="shared" ref="N79" si="4">IF(N52="","",ROUND(N52/M52-100%,3))</f>
        <v/>
      </c>
      <c r="O79" s="105" t="str">
        <f t="shared" ref="O79" si="5">IF(O52="","",ROUND(O52/N52-100%,3))</f>
        <v/>
      </c>
      <c r="P79" s="105" t="str">
        <f>IF(P52="","",ROUND(P52/M52-100%,3))</f>
        <v/>
      </c>
    </row>
    <row r="80" spans="1:16" ht="29.25" customHeight="1" thickBot="1" x14ac:dyDescent="0.3">
      <c r="A80" s="301"/>
      <c r="B80" s="100" t="s">
        <v>312</v>
      </c>
      <c r="C80" s="100" t="s">
        <v>371</v>
      </c>
      <c r="D80" s="92" t="s">
        <v>309</v>
      </c>
      <c r="E80" s="131"/>
      <c r="F80" s="110" t="s">
        <v>489</v>
      </c>
      <c r="G80" s="110" t="s">
        <v>489</v>
      </c>
      <c r="H80" s="110" t="s">
        <v>489</v>
      </c>
      <c r="I80" s="110" t="s">
        <v>489</v>
      </c>
      <c r="J80" s="110" t="s">
        <v>489</v>
      </c>
      <c r="K80" s="110" t="s">
        <v>489</v>
      </c>
      <c r="L80" s="163" t="s">
        <v>489</v>
      </c>
      <c r="M80" s="169" t="s">
        <v>489</v>
      </c>
      <c r="N80" s="110" t="s">
        <v>489</v>
      </c>
      <c r="O80" s="110" t="s">
        <v>489</v>
      </c>
      <c r="P80" s="110" t="str">
        <f>IF(P55="","",ROUND(P55/M55-100%,3))</f>
        <v/>
      </c>
    </row>
    <row r="81" spans="1:16" ht="15.75" thickBot="1" x14ac:dyDescent="0.3">
      <c r="A81" s="307" t="s">
        <v>464</v>
      </c>
      <c r="B81" s="194" t="s">
        <v>465</v>
      </c>
      <c r="C81" s="201" t="s">
        <v>371</v>
      </c>
      <c r="D81" s="202" t="s">
        <v>309</v>
      </c>
      <c r="E81" s="203"/>
      <c r="F81" s="110" t="str">
        <f>IF(F56="","",ROUND(F56/E56-100%,3))</f>
        <v/>
      </c>
      <c r="G81" s="110" t="str">
        <f t="shared" ref="G81" si="6">IF(G56="","",ROUND(G56/F56-100%,3))</f>
        <v/>
      </c>
      <c r="H81" s="110" t="str">
        <f t="shared" ref="H81" si="7">IF(H56="","",ROUND(H56/G56-100%,3))</f>
        <v/>
      </c>
      <c r="I81" s="110"/>
      <c r="J81" s="110" t="s">
        <v>489</v>
      </c>
      <c r="K81" s="110" t="s">
        <v>489</v>
      </c>
      <c r="L81" s="163" t="s">
        <v>489</v>
      </c>
      <c r="M81" s="205" t="s">
        <v>489</v>
      </c>
      <c r="N81" s="110" t="s">
        <v>489</v>
      </c>
      <c r="O81" s="110" t="s">
        <v>489</v>
      </c>
      <c r="P81" s="110" t="str">
        <f t="shared" ref="P81" si="8">IF(P56="","",ROUND(P56/M56-100%,3))</f>
        <v/>
      </c>
    </row>
    <row r="82" spans="1:16" ht="15.75" thickBot="1" x14ac:dyDescent="0.3">
      <c r="A82" s="309"/>
      <c r="B82" s="198" t="s">
        <v>466</v>
      </c>
      <c r="C82" s="204" t="s">
        <v>371</v>
      </c>
      <c r="D82" s="199" t="s">
        <v>309</v>
      </c>
      <c r="E82" s="200"/>
      <c r="F82" s="110" t="str">
        <f t="shared" ref="F82" si="9">IF(F59="","",ROUND(F59/E59-100%,3))</f>
        <v/>
      </c>
      <c r="G82" s="110" t="str">
        <f t="shared" ref="G82" si="10">IF(G59="","",ROUND(G59/F59-100%,3))</f>
        <v/>
      </c>
      <c r="H82" s="110" t="str">
        <f t="shared" ref="H82" si="11">IF(H59="","",ROUND(H59/G59-100%,3))</f>
        <v/>
      </c>
      <c r="I82" s="110"/>
      <c r="J82" s="110" t="s">
        <v>489</v>
      </c>
      <c r="K82" s="110" t="s">
        <v>489</v>
      </c>
      <c r="L82" s="163" t="s">
        <v>489</v>
      </c>
      <c r="M82" s="205" t="s">
        <v>489</v>
      </c>
      <c r="N82" s="110" t="s">
        <v>489</v>
      </c>
      <c r="O82" s="110" t="s">
        <v>489</v>
      </c>
      <c r="P82" s="110" t="str">
        <f t="shared" ref="P82" si="12">IF(P59="","",ROUND(P59/M59-100%,3))</f>
        <v/>
      </c>
    </row>
    <row r="86" spans="1:16" ht="31.5" customHeight="1" x14ac:dyDescent="0.25">
      <c r="A86" s="149"/>
      <c r="B86" s="278" t="s">
        <v>419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</row>
  </sheetData>
  <mergeCells count="63">
    <mergeCell ref="A50:A55"/>
    <mergeCell ref="A79:A80"/>
    <mergeCell ref="C17:C19"/>
    <mergeCell ref="A23:A28"/>
    <mergeCell ref="B23:B25"/>
    <mergeCell ref="A29:A37"/>
    <mergeCell ref="B29:B31"/>
    <mergeCell ref="B35:B37"/>
    <mergeCell ref="B20:B22"/>
    <mergeCell ref="C20:C22"/>
    <mergeCell ref="C23:C25"/>
    <mergeCell ref="B26:B28"/>
    <mergeCell ref="C26:C28"/>
    <mergeCell ref="C29:C31"/>
    <mergeCell ref="B32:B34"/>
    <mergeCell ref="C32:C34"/>
    <mergeCell ref="M3:P3"/>
    <mergeCell ref="C8:C10"/>
    <mergeCell ref="B11:B16"/>
    <mergeCell ref="C11:C13"/>
    <mergeCell ref="C14:C16"/>
    <mergeCell ref="A1:P1"/>
    <mergeCell ref="A62:A63"/>
    <mergeCell ref="B62:B63"/>
    <mergeCell ref="C62:C63"/>
    <mergeCell ref="D62:D63"/>
    <mergeCell ref="E62:P62"/>
    <mergeCell ref="C3:C4"/>
    <mergeCell ref="D3:D4"/>
    <mergeCell ref="E3:L3"/>
    <mergeCell ref="A17:A22"/>
    <mergeCell ref="B17:B19"/>
    <mergeCell ref="A5:A16"/>
    <mergeCell ref="B5:B10"/>
    <mergeCell ref="A3:A4"/>
    <mergeCell ref="B3:B4"/>
    <mergeCell ref="C5:C7"/>
    <mergeCell ref="C35:C37"/>
    <mergeCell ref="A38:A49"/>
    <mergeCell ref="B38:B40"/>
    <mergeCell ref="C38:C40"/>
    <mergeCell ref="B41:B43"/>
    <mergeCell ref="C41:C43"/>
    <mergeCell ref="B44:B49"/>
    <mergeCell ref="C44:C46"/>
    <mergeCell ref="C47:C49"/>
    <mergeCell ref="B86:P86"/>
    <mergeCell ref="B50:B52"/>
    <mergeCell ref="C50:C52"/>
    <mergeCell ref="B53:B55"/>
    <mergeCell ref="C53:C55"/>
    <mergeCell ref="C57:C59"/>
    <mergeCell ref="B57:B59"/>
    <mergeCell ref="A56:A59"/>
    <mergeCell ref="A81:A82"/>
    <mergeCell ref="A68:A69"/>
    <mergeCell ref="B66:B67"/>
    <mergeCell ref="A64:A67"/>
    <mergeCell ref="B64:B65"/>
    <mergeCell ref="B77:B78"/>
    <mergeCell ref="A75:A78"/>
    <mergeCell ref="A72:A74"/>
    <mergeCell ref="A70:A71"/>
  </mergeCells>
  <phoneticPr fontId="24" type="noConversion"/>
  <conditionalFormatting sqref="F64:M80">
    <cfRule type="cellIs" dxfId="149" priority="16" operator="equal">
      <formula>0</formula>
    </cfRule>
  </conditionalFormatting>
  <conditionalFormatting sqref="F81:M82">
    <cfRule type="cellIs" dxfId="148" priority="13" operator="equal">
      <formula>0</formula>
    </cfRule>
  </conditionalFormatting>
  <conditionalFormatting sqref="P64:P80">
    <cfRule type="cellIs" dxfId="147" priority="10" operator="equal">
      <formula>0</formula>
    </cfRule>
  </conditionalFormatting>
  <conditionalFormatting sqref="P81:P82">
    <cfRule type="cellIs" dxfId="146" priority="7" operator="equal">
      <formula>0</formula>
    </cfRule>
  </conditionalFormatting>
  <conditionalFormatting sqref="N64:O80">
    <cfRule type="cellIs" dxfId="145" priority="4" operator="equal">
      <formula>0</formula>
    </cfRule>
  </conditionalFormatting>
  <conditionalFormatting sqref="N81:O82">
    <cfRule type="cellIs" dxfId="144" priority="1" operator="equal">
      <formula>0</formula>
    </cfRule>
  </conditionalFormatting>
  <hyperlinks>
    <hyperlink ref="R1" location="Навигация!A1" display="Навигация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4A5C8DDF-123F-4B73-872F-78D443133155}">
            <xm:f>NOT(ISERROR(SEARCH("+",F64)))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8" operator="containsText" id="{231C97BE-C09F-4983-B3A5-A4F76244EF7C}">
            <xm:f>NOT(ISERROR(SEARCH("-",F64)))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F64:M80</xm:sqref>
        </x14:conditionalFormatting>
        <x14:conditionalFormatting xmlns:xm="http://schemas.microsoft.com/office/excel/2006/main">
          <x14:cfRule type="containsText" priority="14" operator="containsText" id="{3AC898B7-2907-4BBC-A12B-B4A9F69BD774}">
            <xm:f>NOT(ISERROR(SEARCH("+",F81)))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5" operator="containsText" id="{272AE393-EFAD-4DA6-9D7E-3529F4F31ADC}">
            <xm:f>NOT(ISERROR(SEARCH("-",F81)))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F81:M82</xm:sqref>
        </x14:conditionalFormatting>
        <x14:conditionalFormatting xmlns:xm="http://schemas.microsoft.com/office/excel/2006/main">
          <x14:cfRule type="containsText" priority="11" operator="containsText" id="{EF47D878-B989-44B2-AB18-745419B45395}">
            <xm:f>NOT(ISERROR(SEARCH("+",P64)))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12" operator="containsText" id="{C4F2ED40-4270-4CBE-8C2C-7FDF6C61E839}">
            <xm:f>NOT(ISERROR(SEARCH("-",P64)))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P64:P80</xm:sqref>
        </x14:conditionalFormatting>
        <x14:conditionalFormatting xmlns:xm="http://schemas.microsoft.com/office/excel/2006/main">
          <x14:cfRule type="containsText" priority="8" operator="containsText" id="{25C7B209-7D7C-48FE-B334-242D00E783EC}">
            <xm:f>NOT(ISERROR(SEARCH("+",P81)))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9" operator="containsText" id="{D423FC8B-891B-4347-8D3C-1FB194F64E82}">
            <xm:f>NOT(ISERROR(SEARCH("-",P81)))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P81:P82</xm:sqref>
        </x14:conditionalFormatting>
        <x14:conditionalFormatting xmlns:xm="http://schemas.microsoft.com/office/excel/2006/main">
          <x14:cfRule type="containsText" priority="5" operator="containsText" id="{BD7C14FE-F759-463B-BEB1-849180F15AFD}">
            <xm:f>NOT(ISERROR(SEARCH("+",N64)))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6" operator="containsText" id="{D3CA316A-9B81-4B6A-BECB-0A00EA444765}">
            <xm:f>NOT(ISERROR(SEARCH("-",N64)))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N64:O80</xm:sqref>
        </x14:conditionalFormatting>
        <x14:conditionalFormatting xmlns:xm="http://schemas.microsoft.com/office/excel/2006/main">
          <x14:cfRule type="containsText" priority="2" operator="containsText" id="{D55EF37A-2D81-4C55-8E8D-6E510283BF65}">
            <xm:f>NOT(ISERROR(SEARCH("+",N81)))</xm:f>
            <xm:f>"+"</xm:f>
            <x14:dxf>
              <font>
                <color rgb="FF006100"/>
              </font>
              <fill>
                <patternFill patternType="solid">
                  <bgColor theme="0"/>
                </patternFill>
              </fill>
            </x14:dxf>
          </x14:cfRule>
          <x14:cfRule type="containsText" priority="3" operator="containsText" id="{EC6AC9E4-6272-41DA-BEEC-38A1595D61DC}">
            <xm:f>NOT(ISERROR(SEARCH("-",N81)))</xm:f>
            <xm:f>"-"</xm:f>
            <x14:dxf>
              <font>
                <color rgb="FF9C0006"/>
              </font>
              <fill>
                <patternFill patternType="solid">
                  <bgColor theme="0"/>
                </patternFill>
              </fill>
            </x14:dxf>
          </x14:cfRule>
          <xm:sqref>N81:O82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Навигация</vt:lpstr>
      <vt:lpstr>Погрузка и грузооборот</vt:lpstr>
      <vt:lpstr>Северо-Запад (всего)</vt:lpstr>
      <vt:lpstr>Дальний Восток (всего)</vt:lpstr>
      <vt:lpstr>Юг (всего)</vt:lpstr>
      <vt:lpstr>Скорости</vt:lpstr>
      <vt:lpstr>Оборот</vt:lpstr>
      <vt:lpstr>Рейсы и расстояния</vt:lpstr>
      <vt:lpstr>Ставки аренды</vt:lpstr>
      <vt:lpstr>Ставки перевалки</vt:lpstr>
      <vt:lpstr>Парк грузовых вагонов</vt:lpstr>
      <vt:lpstr>Операторы</vt:lpstr>
      <vt:lpstr>Производство</vt:lpstr>
      <vt:lpstr>Регистрация вагонов</vt:lpstr>
      <vt:lpstr>Баланс</vt:lpstr>
      <vt:lpstr>Настройки</vt:lpstr>
      <vt:lpstr>Ремонты</vt:lpstr>
      <vt:lpstr>Колеса</vt:lpstr>
      <vt:lpstr>Стоимость прочих запчастей</vt:lpstr>
      <vt:lpstr>Индекс эксплуатационных затрат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2023-03-23T13:26:11Z</dcterms:modified>
</cp:coreProperties>
</file>